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460" windowWidth="32767" windowHeight="19520" tabRatio="500" activeTab="0"/>
  </bookViews>
  <sheets>
    <sheet name="M - Sintesi indicatori" sheetId="1" r:id="rId1"/>
    <sheet name="Foglio2" sheetId="2" r:id="rId2"/>
  </sheets>
  <definedNames>
    <definedName name="_xlnm.Print_Area" localSheetId="0">'M - Sintesi indicatori'!$A$1:$G$1056</definedName>
  </definedNames>
  <calcPr fullCalcOnLoad="1"/>
</workbook>
</file>

<file path=xl/sharedStrings.xml><?xml version="1.0" encoding="utf-8"?>
<sst xmlns="http://schemas.openxmlformats.org/spreadsheetml/2006/main" count="1869" uniqueCount="728">
  <si>
    <t xml:space="preserve">NOTE </t>
  </si>
  <si>
    <t>UdM</t>
  </si>
  <si>
    <t>GRI 102</t>
  </si>
  <si>
    <t>INFORMAZIONI GENERALI</t>
  </si>
  <si>
    <t>102-02</t>
  </si>
  <si>
    <t>Leggi, standard e codici volontari in tema di marketing e pubblicità</t>
  </si>
  <si>
    <t>La Società nelle proprie comunicazioni si attiene a quanto disposto dal Codice di Autodisciplina dell'Istituto dell'Autodisciplina Pubblicitaria.</t>
  </si>
  <si>
    <t>102-13</t>
  </si>
  <si>
    <t>Partecipazioni ad associazioni di categoria</t>
  </si>
  <si>
    <t>Utilitalia</t>
  </si>
  <si>
    <t>102-38</t>
  </si>
  <si>
    <t>Rapporto tra compenso annuo dipendente più pagato su altri dipendenti</t>
  </si>
  <si>
    <t>Rapporto tra compenso del dipendente più pagato e compenso medio di tutti gli altri dipendenti.</t>
  </si>
  <si>
    <t>102-39</t>
  </si>
  <si>
    <t>Rapporto tra incremento percentuale del compenso annuo dipendente più pagato su altri dipendenti</t>
  </si>
  <si>
    <t>Percentuale di crescita del compenso del dipendente più pagato, rapportato alla percentuale di crescita del compenso medio di tutti gli altri dipendenti.</t>
  </si>
  <si>
    <t>102-43</t>
  </si>
  <si>
    <t>Attività di coinvolgimento degli stakeholder</t>
  </si>
  <si>
    <t>Attività alla Diga di Ridracoli e Idro</t>
  </si>
  <si>
    <t>Visitatori Diga di Ridracoli e Idro</t>
  </si>
  <si>
    <t>nr</t>
  </si>
  <si>
    <t>Visite guidate ad Idro</t>
  </si>
  <si>
    <t>Partecipanti alle visite guidate ad Idro</t>
  </si>
  <si>
    <t>Laboratori per bambini</t>
  </si>
  <si>
    <t>Partecipanti ai laboratori per bambini</t>
  </si>
  <si>
    <t>N° laboratori extra scolastici</t>
  </si>
  <si>
    <t>N° partecipanti ai laboratori extra scolastici</t>
  </si>
  <si>
    <t>Visite ai cunicoli</t>
  </si>
  <si>
    <t>Partecipanti alle visite ai cunicoli</t>
  </si>
  <si>
    <t>Trekking sul territorio</t>
  </si>
  <si>
    <t>Partecipanti trekking</t>
  </si>
  <si>
    <t>Giornate di escursioni in battello elettrico</t>
  </si>
  <si>
    <t>Partecipanti escursioni in battello elettrico</t>
  </si>
  <si>
    <t>Giornate di apertura al pubblico</t>
  </si>
  <si>
    <t>Escursionisti transitati dal tornello a ingresso libero presso la Diga</t>
  </si>
  <si>
    <t>Ospiti case</t>
  </si>
  <si>
    <t>Ospiti campeggio</t>
  </si>
  <si>
    <t>Giornate escursioni in canoa</t>
  </si>
  <si>
    <t>Partecipanti alle escursioni in canoa</t>
  </si>
  <si>
    <t>Iniziative didattiche in collaborazione con scuole</t>
  </si>
  <si>
    <t>classi</t>
  </si>
  <si>
    <t>insegnanti</t>
  </si>
  <si>
    <t>studenti</t>
  </si>
  <si>
    <t>Fondo per lo sviluppo ecocompatibile dei Comuni montani accantonato</t>
  </si>
  <si>
    <t xml:space="preserve">Fondo accantonato e reso disponibile </t>
  </si>
  <si>
    <t>€</t>
  </si>
  <si>
    <t>Comune di Santa Sofia</t>
  </si>
  <si>
    <t>Comune di Bagno di Romagna</t>
  </si>
  <si>
    <t>Comune di Premilcuore</t>
  </si>
  <si>
    <t>Valore totale del fondo dal 1988 (cumulativo)</t>
  </si>
  <si>
    <t>Romagna Acque destina il 4% delle sue entrate derivanti dalla vendita dell’acqua prodotta con l’invaso (bacino) artificiale di Ridracoli ai Comuni montani di Santa Sofia, Premilcuore e Bagno di Romagna, ove sono ubicati gli impianti di trattamento delle risorse idriche; tali disponibilità sono destinate allo sviluppo di programmi ed iniziative di valorizzazione ambientale, crescita culturale ed equilibrato sviluppo economico e sociale del territorio. Il valore del fondo è totalmente distibuito nei territori dei Comuni montani.</t>
  </si>
  <si>
    <t>Spese di Rappresentanza</t>
  </si>
  <si>
    <t>Acquisti di materiale di rappresentanza</t>
  </si>
  <si>
    <t>Spese per case dell'acqua</t>
  </si>
  <si>
    <t>TOTALI</t>
  </si>
  <si>
    <t>102-44</t>
  </si>
  <si>
    <t>Aspetti chiave e criticità emerse dal coinvolgimento degli stakeholder</t>
  </si>
  <si>
    <t>102-45</t>
  </si>
  <si>
    <t xml:space="preserve">Struttura operativa e imprese incluse nel bilancio consolidato </t>
  </si>
  <si>
    <t>Romagna Acque detiene una partecipazione in Plurima S.p.A., società che ha per oggetto la promozione, la progettazione, la gestione, e la realizzazione di infrastrutture e sistemi per la derivazione, adduzione e distribuzione di acque ad usi diversi (compatibilmente con le norme del settore) al fine di soddisfare congiuntamente, con risorse alternative e/o complementari alle acque sotterranee locali, la domanda attuale e futura dell’agricoltura, dell’industria, del turismo e dell’ambiente, nonché quella dei distributori per usi civili. Le infrastrutture di Purima vengono utilizzate per il vettoriamento della risorsa idrica del Po al potabilizzatore Standiana di Ravenna. Per utleriori informazioni si rimanda alla Nota Integrativa al Bilancio di Esercizio.
Plurima S.p.A. è partecipata al 32,28% da Romagna Acque (e per la restante parte da Canale Emiliano Romagnolo). Questa partecipazione è strategica per il perseguimento della mission di Romagna Acque.</t>
  </si>
  <si>
    <t>GRI 103</t>
  </si>
  <si>
    <t>APPROCCIO MANAGERIALE</t>
  </si>
  <si>
    <t>103-02</t>
  </si>
  <si>
    <t>Segnalazioni relative ai diritti umani registrate, esaminate e risolte attraverso meccanismi formali di reclamo.</t>
  </si>
  <si>
    <t>Codice Etico; Dato il tipo di attività svolta, la Società non entra in contatto con situazioni di possibili lesioni dei diritti umani, poiché le pratiche di assunzione ed in generale tutta l'operatività avvengono nel rispetto delle legge nazionali che già tutelano i diritti in oggetto.</t>
  </si>
  <si>
    <t>GRI 200</t>
  </si>
  <si>
    <t>DIMENSIONE ECONOMICA</t>
  </si>
  <si>
    <t>Performance Economica</t>
  </si>
  <si>
    <t>201-01</t>
  </si>
  <si>
    <t>Valore economico direttamente generato e distribuito</t>
  </si>
  <si>
    <t xml:space="preserve">Per il calcolo del valore economico generato, la Società applica il metodo indicato dalle ultime linee guida predisposte dal Gruppo Bilancio Sociale - ovvero lo Standard GBS 2013 - secondo cui, risulta più significativo per gli Stakeholder sociali la determinazione del c.d. Valore aggiunto. Quest'ultimo si configura come differenza tra il valore della produzione e i consumi intermedi, determinando così la ricchezza (economico-finanziaria) prodotta dall'azienda durante l'esercizio di riferimento. Tale metodo  si discosta da quello proposto dalle linee guida G.R.I. ma risulta più efficace considerato il "ruolo sociale" della Società. Con riferimento alla distribuzione del Valore Aggiunto così determinato, al fine di migliorarne la comprensibilità e la chiarezza, si è proceduto ad effettuare alcune modifiche al prospetto proposto dalle linee guida del Gruppo Bilancio Sociale. Tali modifiche si configurano nella distribuzione del Valore Aggiunto Globale Lordo - anziché del Valore Aggiunto Globale Netto - per consentire l’omogeneità e la comparabilità con i dati dei precedenti esercizi. </t>
  </si>
  <si>
    <t>201-03</t>
  </si>
  <si>
    <t>Copertura degli obblighi assunti in sede di definizione del piano pensionistico</t>
  </si>
  <si>
    <t xml:space="preserve">La Società applica in materia di forme pensionistiche complementari al sistema obbligatorio pubblico quanto previsto da normative e disposizioni contrattuali. </t>
  </si>
  <si>
    <t>Iscritti al Fondo Pegaso - per i lavoratori CCNL Unico Gas-Acqua</t>
  </si>
  <si>
    <t>Iscritti al Fondo Previndai - per i dirigenti</t>
  </si>
  <si>
    <t>Rendimento per comparto del fondo Pegaso</t>
  </si>
  <si>
    <t>Comparto bilanciato</t>
  </si>
  <si>
    <t>%</t>
  </si>
  <si>
    <t>Comparto dinamico</t>
  </si>
  <si>
    <t>Comparto garantito</t>
  </si>
  <si>
    <t>Presenza sul mercato</t>
  </si>
  <si>
    <t>Rapporto tra stipendio standard neoassunti per genere e stipendio minimo locale nelle sedi operative</t>
  </si>
  <si>
    <t>2013 non usato</t>
  </si>
  <si>
    <t>Procedure di assunzione in loco</t>
  </si>
  <si>
    <t>DIPENDENTI - La Società svolge le procedure di assunzione senza effettuare alcuna discriminazione sulla provenienza dei partecipanti.</t>
  </si>
  <si>
    <t>Pratiche degli appalti</t>
  </si>
  <si>
    <t>204-01</t>
  </si>
  <si>
    <t>Politiche, pratiche e percentuale di spesa concentrata sui fornitori locali</t>
  </si>
  <si>
    <t>Valore % della fornitura di beni e servizi nel territorio (esclusa Hera S.p.A.)</t>
  </si>
  <si>
    <t>Romagna</t>
  </si>
  <si>
    <t>Emilia</t>
  </si>
  <si>
    <t>Altre regioni</t>
  </si>
  <si>
    <t>Estero</t>
  </si>
  <si>
    <t xml:space="preserve"> Numero di fornitori attivi suddivisi per area geografica di provenienza</t>
  </si>
  <si>
    <t>Totale</t>
  </si>
  <si>
    <t>La Società svolge le procedure di acquisizione di beni, servizi e forniture senza effettuare alcuna discriminazione sulla provenienza geografica delle ditte.</t>
  </si>
  <si>
    <t>Anti-corruzione</t>
  </si>
  <si>
    <t>205-03</t>
  </si>
  <si>
    <t>Azioni intraprese a seguito di casi di corruzione</t>
  </si>
  <si>
    <t>Nel corso dell’anno non si sono verificati casi di corruzione.</t>
  </si>
  <si>
    <t>GRI 300</t>
  </si>
  <si>
    <t>DIMENSIONE AMBIENTALE</t>
  </si>
  <si>
    <t>Materie</t>
  </si>
  <si>
    <t>301-01</t>
  </si>
  <si>
    <t>Materie prime utilizzate</t>
  </si>
  <si>
    <t>Le materie prime sono quelle utilizzate per il trattamento delle acque ai fini della potabilizzazione; la loro quantità nei singoli impianti varia in misura direttamente proporzionale ai volumi di risorsa idrica da trattatare ed in funzione delle caratteristiche chimico-fisiche della risorsa captata (la qualità della risorsa grezza varia in base alla fonte di prelievo). Inoltre il differenziale di quantità di materia utilizzata può dipendere anche dalla maggiore o minore qualità del prodotto stesso che, non sempre, presenta le stesse caratteristiche della partita precedente; per questo motivo risulta molto importante valutare attentamente la scelta del fornitore e soprattutto effettuare controlli su di esso.</t>
  </si>
  <si>
    <t>Materie Prime Utilizzate</t>
  </si>
  <si>
    <t>Acido cloridrico 32% o 33%</t>
  </si>
  <si>
    <t>kg</t>
  </si>
  <si>
    <t>Acido cloridrico 9%</t>
  </si>
  <si>
    <t>Clorito di sodio 25%</t>
  </si>
  <si>
    <t>Clorito di sodio 7,5%</t>
  </si>
  <si>
    <t>Cloruro di sodio</t>
  </si>
  <si>
    <t>Cloruro ferroso 14%</t>
  </si>
  <si>
    <t>Cloruro ferrico 14%</t>
  </si>
  <si>
    <t>Bisolfito di sodio</t>
  </si>
  <si>
    <t>Ipoclorito di sodio 14%</t>
  </si>
  <si>
    <t>Permanganato di potassio</t>
  </si>
  <si>
    <t>Policloruro di alluminio</t>
  </si>
  <si>
    <t>Polidrossiclorosolfato di alluminio</t>
  </si>
  <si>
    <t>Soda caustica (= Idrossido di Sodio)</t>
  </si>
  <si>
    <t>Sodio permanganato</t>
  </si>
  <si>
    <t>Anidride carbonica</t>
  </si>
  <si>
    <t>Coadiuvante (polimero)</t>
  </si>
  <si>
    <t>ALIFOS (reagente)</t>
  </si>
  <si>
    <t>Carbone granulare</t>
  </si>
  <si>
    <t>Carbone polvere</t>
  </si>
  <si>
    <t>Microsabbia</t>
  </si>
  <si>
    <t>Antiincrostrante (AS 2206)</t>
  </si>
  <si>
    <t>Idrogenosolfito di sodio (CL 720)</t>
  </si>
  <si>
    <t>Coadiuvante (Bentonite)</t>
  </si>
  <si>
    <t>Polifosfato</t>
  </si>
  <si>
    <t>Idrossido di sodio</t>
  </si>
  <si>
    <t>MemChem (pulizia Membrane UF)</t>
  </si>
  <si>
    <t>Acido fosforico 85%</t>
  </si>
  <si>
    <t>Carta consumata pro-capite (stima)</t>
  </si>
  <si>
    <t>301-02</t>
  </si>
  <si>
    <t>Materiale riciclato utilizzato</t>
  </si>
  <si>
    <t>La Società svolge attività di servizio che non consentono un significativo utilizzo di materiali di riciclo.</t>
  </si>
  <si>
    <t>301-03</t>
  </si>
  <si>
    <t>Tasso dei prodotti venduti e relativo materiale di imballaggio riciclato o riutilizzato</t>
  </si>
  <si>
    <t>La Società svolge attività di servizio che non richiedono l’utilizzo di materiali di imballaggio.</t>
  </si>
  <si>
    <t>Energia</t>
  </si>
  <si>
    <t>302-01</t>
  </si>
  <si>
    <t>Consumi interni di energia per fonte</t>
  </si>
  <si>
    <t>Consumo di combustibile per impianti di riscaldamento, centrali termiche e gruppi elettrogeni di emergenza</t>
  </si>
  <si>
    <t>Gas metano</t>
  </si>
  <si>
    <r>
      <rPr>
        <sz val="12"/>
        <rFont val="Calibri"/>
        <family val="2"/>
      </rPr>
      <t>m</t>
    </r>
    <r>
      <rPr>
        <vertAlign val="superscript"/>
        <sz val="12"/>
        <rFont val="Calibri"/>
        <family val="2"/>
      </rPr>
      <t>3</t>
    </r>
  </si>
  <si>
    <t>GPL</t>
  </si>
  <si>
    <t>l</t>
  </si>
  <si>
    <t>Gasolio</t>
  </si>
  <si>
    <t>Emissioni totali di CO2 da riscaldamento</t>
  </si>
  <si>
    <t>tCO2e</t>
  </si>
  <si>
    <t>I combustibili sono utilizzati per alimentare prevalentemente gli impianti di riscaldamento delle sedi di lavoro e in via residuale i gruppi elettrogeni di emergenza e le centrali termiche.</t>
  </si>
  <si>
    <t>Consumo di energia elettrica (Fabbisogno totale)</t>
  </si>
  <si>
    <t>Valori totali (al lordo di eventuali conguagli ricevuti dopo il 31/12)</t>
  </si>
  <si>
    <t>kWh</t>
  </si>
  <si>
    <t>GJ</t>
  </si>
  <si>
    <t>1 kWh corrisponde a 0,0036 GJ</t>
  </si>
  <si>
    <t>302-02</t>
  </si>
  <si>
    <t>Consumi esterni di energia (fuori dall'organizzazione)</t>
  </si>
  <si>
    <t xml:space="preserve">La Società si impegna a verificare la significatività di questo indicatore per mezzo del tavolo di lavoro, già avviato per altre finalità, con Hera S.p.A.. </t>
  </si>
  <si>
    <t>302-03</t>
  </si>
  <si>
    <t>Rapporto di intensità energetica</t>
  </si>
  <si>
    <t>Per rapporto di intensità energetica si intende l'energia consumata per la produzione di ogni metro cubo di acqua. Vedi indicatore 302-04.</t>
  </si>
  <si>
    <t>302-04</t>
  </si>
  <si>
    <t>Iniziative per la riduzione dei consumi energetici e risparmi ottenuti</t>
  </si>
  <si>
    <r>
      <rPr>
        <sz val="12"/>
        <rFont val="Calibri"/>
        <family val="2"/>
      </rPr>
      <t>Gli impianti idroelettrici e fotovoltaici della Società permettono di produrre i seguenti valori di energia elettrica e conseguentemente i relativi risparmi di emissioni di CO</t>
    </r>
    <r>
      <rPr>
        <vertAlign val="subscript"/>
        <sz val="12"/>
        <rFont val="Calibri"/>
        <family val="2"/>
      </rPr>
      <t>2</t>
    </r>
    <r>
      <rPr>
        <sz val="12"/>
        <rFont val="Calibri"/>
        <family val="2"/>
      </rPr>
      <t>. 
I risparmi di emissioni di tCO2e a partire dal 2018 sono stati calcolati utilizzato il rapporto 280/2018 emesso da ISPRA nel settore elettrico.</t>
    </r>
  </si>
  <si>
    <t>Produzione di energia e risparmi di emissione per tipologia di fonte e per impianto</t>
  </si>
  <si>
    <t>Centrali idroelettriche di proprietà di Romagna Acque (7 centrali dal 2016)</t>
  </si>
  <si>
    <t>Energia prodotta</t>
  </si>
  <si>
    <t>Risparmi di emissioni</t>
  </si>
  <si>
    <r>
      <rPr>
        <sz val="12"/>
        <rFont val="Calibri"/>
        <family val="2"/>
      </rPr>
      <t>tCO</t>
    </r>
    <r>
      <rPr>
        <vertAlign val="subscript"/>
        <sz val="12"/>
        <rFont val="Calibri"/>
        <family val="2"/>
      </rPr>
      <t>2</t>
    </r>
    <r>
      <rPr>
        <sz val="12"/>
        <rFont val="Calibri"/>
        <family val="2"/>
      </rPr>
      <t>e</t>
    </r>
  </si>
  <si>
    <t xml:space="preserve">Impianti fotovoltaici di proprietà di Romagna Acque (7 impianti dal 2014) </t>
  </si>
  <si>
    <t>TOTALE Energia prodotta</t>
  </si>
  <si>
    <t>TOTALE Risparmi di emissioni</t>
  </si>
  <si>
    <t>Centrale idroelettrica di Isola di proprietà di Enel Green Power S.p.A. (la cui produzione non confluisce nel bilancio energetico di Romagna Acque)</t>
  </si>
  <si>
    <t>*Per l'anno 2015 è variato il fattore di conversione relativo ai risparmi di emissioni come da delibera Regione EMR “indicazioni metodologiche per l’applicazione dei fattori di conversione al metodo di calcolo di cui al DGR 967/2015 e alla DGR 1275/2015". Pertanto per assicurare la comparabilità dei dati, è stato ricalcolato il valore relativo all'anno 2014.</t>
  </si>
  <si>
    <t>Produzione di energia e risparmi di emissioni in relazione ai consumi di energia e ai volumi di risorsa idrica distribuiti.</t>
  </si>
  <si>
    <t>Produzione complessiva di Energia Elettrica*</t>
  </si>
  <si>
    <t>Risparmio complessivo di emissioni*</t>
  </si>
  <si>
    <t>Energia elettrica consumata</t>
  </si>
  <si>
    <t>Produzione di emissioni**</t>
  </si>
  <si>
    <t>Volumi di acqua distribuita</t>
  </si>
  <si>
    <t>*Il dato si riferisce alla produzione da impianti fotovoltaici e quella di entrambe le centrali idroelettriche (Montecasale e Isola).</t>
  </si>
  <si>
    <t>**Il dato è pari a 0 in quanto l'energia consumata proviene da fonti 100% rinnovabili.</t>
  </si>
  <si>
    <r>
      <rPr>
        <sz val="12"/>
        <rFont val="Calibri"/>
        <family val="2"/>
      </rPr>
      <t>Energia prodotta per m</t>
    </r>
    <r>
      <rPr>
        <vertAlign val="superscript"/>
        <sz val="12"/>
        <rFont val="Calibri"/>
        <family val="2"/>
      </rPr>
      <t>3</t>
    </r>
    <r>
      <rPr>
        <sz val="12"/>
        <rFont val="Calibri"/>
        <family val="2"/>
      </rPr>
      <t xml:space="preserve"> di acqua distribuita</t>
    </r>
  </si>
  <si>
    <t>kWh/m3</t>
  </si>
  <si>
    <r>
      <rPr>
        <sz val="12"/>
        <rFont val="Calibri"/>
        <family val="2"/>
      </rPr>
      <t>Energia consumata per m</t>
    </r>
    <r>
      <rPr>
        <vertAlign val="superscript"/>
        <sz val="12"/>
        <rFont val="Calibri"/>
        <family val="2"/>
      </rPr>
      <t>3</t>
    </r>
    <r>
      <rPr>
        <sz val="12"/>
        <rFont val="Calibri"/>
        <family val="2"/>
      </rPr>
      <t xml:space="preserve"> di acqua distribuita</t>
    </r>
  </si>
  <si>
    <t>Rapporto energia prodotta/consumata</t>
  </si>
  <si>
    <t>Il rapporto tra energia elettrica prodotta grazie al sistema acquedottistico della Società e quella assorbita dai processi produttivi è positivo se &gt;1.</t>
  </si>
  <si>
    <t>Coefficiente di dipendenza energetica</t>
  </si>
  <si>
    <t>Risultato ottenuto</t>
  </si>
  <si>
    <t>Acqua</t>
  </si>
  <si>
    <t>303-02</t>
  </si>
  <si>
    <t>Gestione degli impatti correlati allo scarico di acqua</t>
  </si>
  <si>
    <t>303-03</t>
  </si>
  <si>
    <t>Volumi di acqua captata per provincia e tipologia di fonte</t>
  </si>
  <si>
    <t>Provincia di Forlì-Cesena</t>
  </si>
  <si>
    <r>
      <rPr>
        <sz val="12"/>
        <rFont val="Calibri"/>
        <family val="2"/>
      </rPr>
      <t>tot. m</t>
    </r>
    <r>
      <rPr>
        <vertAlign val="superscript"/>
        <sz val="12"/>
        <rFont val="Calibri"/>
        <family val="2"/>
      </rPr>
      <t>3</t>
    </r>
  </si>
  <si>
    <t>Diga di Ridracoli</t>
  </si>
  <si>
    <t>Acqua di origine sotterranea</t>
  </si>
  <si>
    <t>Acqua di origine subalveo</t>
  </si>
  <si>
    <t>Acqua di origine sorgiva / superficiale</t>
  </si>
  <si>
    <t>Acqua di origine superficiale - NIP2*</t>
  </si>
  <si>
    <t>-</t>
  </si>
  <si>
    <t>Provincia di Ravenna</t>
  </si>
  <si>
    <t>Acqua di origine superficiale – Bassette (inclusi usi plurimi)</t>
  </si>
  <si>
    <t>Acqua di origine superficiale - Standiana</t>
  </si>
  <si>
    <t>Acqua di origine superficiale - AMI Imola</t>
  </si>
  <si>
    <t>Acqua di origine sotterranea - pozzi</t>
  </si>
  <si>
    <t>Provincia di Rimini</t>
  </si>
  <si>
    <t>Acqua di origine sotterranea  - Marecchia</t>
  </si>
  <si>
    <t>Acqua di origine sotterranea - Conca</t>
  </si>
  <si>
    <t>Sorgenti e fonti superficiali</t>
  </si>
  <si>
    <t>Diga del Conca</t>
  </si>
  <si>
    <t>Altri territori</t>
  </si>
  <si>
    <t>Acqua di origine superficiale</t>
  </si>
  <si>
    <t>Rete distributiva</t>
  </si>
  <si>
    <t>Acqua dai potabilizzatori mobili</t>
  </si>
  <si>
    <t>TOTALE</t>
  </si>
  <si>
    <t>da Ridracoli</t>
  </si>
  <si>
    <t>da falda</t>
  </si>
  <si>
    <t>da superficie e subalveo</t>
  </si>
  <si>
    <t>Provincia di Ravenna - usi civili</t>
  </si>
  <si>
    <t>Provincia di Ravenna - usi plurimi</t>
  </si>
  <si>
    <t>Provincia di Rimini - usi civili</t>
  </si>
  <si>
    <t>Provincia di Rimini - usi plurimi</t>
  </si>
  <si>
    <t>Provincia di Pesaro - Urbino</t>
  </si>
  <si>
    <t>Altri usi civili e privati</t>
  </si>
  <si>
    <t>TOTALE ACQUA DISTRIBUITA</t>
  </si>
  <si>
    <t>Consumo legato al processo di potabilizzazione attuato nei diversi impianti (es. lavaggio vasche e filtri). In minima parte è riconducibile ad usi civili e servizi igienici. Le variazioni di consumi sono da imputare al maggiore o minore ricorso a fonti diverse da Ridracoli (proporzionalità diretta).**</t>
  </si>
  <si>
    <t>TOTALE ACQUA CAPTATA</t>
  </si>
  <si>
    <t>*A partire dal 2015 il dato include la produzione derivante dal nuovo potabilizzatore di Ravenna Standiana.</t>
  </si>
  <si>
    <t>**I consumi indicati comprendono anche i valori delle perdite della rete di distribuzione, che risultano mediamente contenuti (circa l’1,5% dell’acqua potabilizzata) grazie ad un efficace sistema di monitoraggio: su ogni nodo di derivazione della rete infatti sono presenti misuratori di portata che, attraverso un programma automatico, consentono di verificare in tempo reale eventuali perdite ed organizzare immediati interventi di recupero.</t>
  </si>
  <si>
    <t>Totale dell'acqua distribuita proveniente dalla Diga di Ridracoli</t>
  </si>
  <si>
    <t>Diga di Ridracoli - acqua distribuita</t>
  </si>
  <si>
    <t>Composizione % dell'acqua distribuita</t>
  </si>
  <si>
    <t>Bilancio idrologico dell'invaso di Ridracoli (Volumi di acqua captata)</t>
  </si>
  <si>
    <r>
      <rPr>
        <sz val="12"/>
        <rFont val="Calibri"/>
        <family val="2"/>
      </rPr>
      <t>Bacino diretto: Bidente di Ridracoli (36,77 Km</t>
    </r>
    <r>
      <rPr>
        <vertAlign val="superscript"/>
        <sz val="12"/>
        <rFont val="Calibri"/>
        <family val="2"/>
      </rPr>
      <t>2</t>
    </r>
    <r>
      <rPr>
        <sz val="12"/>
        <rFont val="Calibri"/>
        <family val="2"/>
      </rPr>
      <t xml:space="preserve">) </t>
    </r>
  </si>
  <si>
    <r>
      <rPr>
        <sz val="12"/>
        <rFont val="Calibri"/>
        <family val="2"/>
      </rPr>
      <t>Bacino indiretto (51,72 Km</t>
    </r>
    <r>
      <rPr>
        <vertAlign val="superscript"/>
        <sz val="12"/>
        <rFont val="Calibri"/>
        <family val="2"/>
      </rPr>
      <t>2</t>
    </r>
    <r>
      <rPr>
        <sz val="12"/>
        <rFont val="Calibri"/>
        <family val="2"/>
      </rPr>
      <t>):</t>
    </r>
  </si>
  <si>
    <r>
      <rPr>
        <sz val="12"/>
        <rFont val="Calibri"/>
        <family val="2"/>
      </rPr>
      <t>Rio Bacine (2,31 Km</t>
    </r>
    <r>
      <rPr>
        <vertAlign val="superscript"/>
        <sz val="12"/>
        <rFont val="Calibri"/>
        <family val="2"/>
      </rPr>
      <t>2</t>
    </r>
    <r>
      <rPr>
        <sz val="12"/>
        <rFont val="Calibri"/>
        <family val="2"/>
      </rPr>
      <t>)</t>
    </r>
  </si>
  <si>
    <r>
      <rPr>
        <sz val="12"/>
        <rFont val="Calibri"/>
        <family val="2"/>
      </rPr>
      <t>Bidente di Campigna (19,67 Km</t>
    </r>
    <r>
      <rPr>
        <vertAlign val="superscript"/>
        <sz val="12"/>
        <rFont val="Calibri"/>
        <family val="2"/>
      </rPr>
      <t>2</t>
    </r>
    <r>
      <rPr>
        <sz val="12"/>
        <rFont val="Calibri"/>
        <family val="2"/>
      </rPr>
      <t>)</t>
    </r>
  </si>
  <si>
    <r>
      <rPr>
        <sz val="12"/>
        <rFont val="Calibri"/>
        <family val="2"/>
      </rPr>
      <t>Bidente di Celle (14,13 Km</t>
    </r>
    <r>
      <rPr>
        <vertAlign val="superscript"/>
        <sz val="12"/>
        <rFont val="Calibri"/>
        <family val="2"/>
      </rPr>
      <t>2</t>
    </r>
    <r>
      <rPr>
        <sz val="12"/>
        <rFont val="Calibri"/>
        <family val="2"/>
      </rPr>
      <t>)</t>
    </r>
  </si>
  <si>
    <r>
      <rPr>
        <sz val="12"/>
        <rFont val="Calibri"/>
        <family val="2"/>
      </rPr>
      <t>Torrente di Fiumicello (15,61 Km</t>
    </r>
    <r>
      <rPr>
        <vertAlign val="superscript"/>
        <sz val="12"/>
        <rFont val="Calibri"/>
        <family val="2"/>
      </rPr>
      <t>2</t>
    </r>
    <r>
      <rPr>
        <sz val="12"/>
        <rFont val="Calibri"/>
        <family val="2"/>
      </rPr>
      <t>)</t>
    </r>
  </si>
  <si>
    <t>Confronto volumi erogati e volumi a budget suddivisi per provincia e tipi di utilizzo</t>
  </si>
  <si>
    <t>Provincia di Forlì - Cesena</t>
  </si>
  <si>
    <t>Volumi Erogati - usi civili</t>
  </si>
  <si>
    <t>Volumi a Budget - usi civili</t>
  </si>
  <si>
    <t>Differenza Volumi - usi civili</t>
  </si>
  <si>
    <t>Diffefenza Volumi - usi civili</t>
  </si>
  <si>
    <t>Volumi Erogati - usi plurimi</t>
  </si>
  <si>
    <t>Volumi a Budget - usi plurimi</t>
  </si>
  <si>
    <t>Diffefenza Volumi - usi plurimi</t>
  </si>
  <si>
    <t>TOTALE Volumi Erogati</t>
  </si>
  <si>
    <t>TOTALE Volumi a Budget</t>
  </si>
  <si>
    <t>TOTALE Differenza Volumi</t>
  </si>
  <si>
    <t>303-05</t>
  </si>
  <si>
    <t>L’acqua di risulta (eluato) del processo di potabilizzazione può essere reintrodotta nel trattamento mediante un procedimento di riciclo brevettato e costantemente controllato.</t>
  </si>
  <si>
    <t>Acqua Recuperata</t>
  </si>
  <si>
    <t>Biodiversità</t>
  </si>
  <si>
    <t>304-01</t>
  </si>
  <si>
    <t xml:space="preserve">Sedi operative dell’organizzazione situate in aree protette o ad alta biodiversità </t>
  </si>
  <si>
    <t>Le principali opere della Società sono collocate in aree ad elevata biodiversità ovvero il Parco Nazionale delle Foreste Casentinesi, Monte Falterona e Campigna, e il Parco del Delta Po. In questi territori sono presenti numerose specie di flora e di fauna, tra cui diverse di tipo protetto. Stando agli ultimi dati disponibili si segnala quanto segue e con riferimento alla conservazione dell'ambiente e delle specie si rimanda a specifiche norme e regolamenti predisposti dai due enti.</t>
  </si>
  <si>
    <t>Parco Nazionale delle Foreste Casentinesi, Monte Falterona e Campigna</t>
  </si>
  <si>
    <t>Specie di Flora censite</t>
  </si>
  <si>
    <t>Specie di Flora protette</t>
  </si>
  <si>
    <t>Macro categorie di Specie di Fauna censite</t>
  </si>
  <si>
    <t>Specie di Fauna protette</t>
  </si>
  <si>
    <t>Rete Natura 2000</t>
  </si>
  <si>
    <t>L'ente parco appartiene a Rete Natura 2000, come la Società.</t>
  </si>
  <si>
    <t>Note</t>
  </si>
  <si>
    <t>L'ente parco mantiene aggiornato il censimento con la collaborazione dell'Università di Firenze.</t>
  </si>
  <si>
    <t>Parco del Delta Po</t>
  </si>
  <si>
    <t>I dati sopra riportati rappresentano informazioni certe, ma l'ente stima che le specie presenti sul territorio del Parco siano in numero maggiore.</t>
  </si>
  <si>
    <t>Emissioni</t>
  </si>
  <si>
    <t>305-01</t>
  </si>
  <si>
    <t>Emissioni dirette di gas ad effetto serra</t>
  </si>
  <si>
    <t xml:space="preserve">Il dato riportato riguarda le emissioni atmosferiche di gas ad effetto serra e di altre sostanze inquinanti prodotte in seguito all’operare della Società. Tali emissioni possono essere dirette (riconducibili a fonti di proprietà oppure controllate direttamente dall’organizzazione) oppure indirette (riconducibili ai processi di produzione dell’energia elettrica acquistata dalla Società).
In particolare il calcolo delle emissioni indirette, riconducibili ai processi di produzione di energia elettrica acquistata dalla Società, è stato effettuato grazie ai coefficienti di emissione specifici. I coefficienti sono stati messi a disposizione dalla dalla banca dati dei fattori di emissione medi del trasporto stradale in Italia SINAnet. </t>
  </si>
  <si>
    <t>305-02</t>
  </si>
  <si>
    <t>Emissioni di gas ad effetto serra per la produzione di energia</t>
  </si>
  <si>
    <t>305-03</t>
  </si>
  <si>
    <t>Altre emissioni indirette di gas ad effetto serra</t>
  </si>
  <si>
    <t>CO</t>
  </si>
  <si>
    <t>t</t>
  </si>
  <si>
    <r>
      <rPr>
        <sz val="12"/>
        <rFont val="Calibri"/>
        <family val="2"/>
      </rPr>
      <t>CO</t>
    </r>
    <r>
      <rPr>
        <vertAlign val="subscript"/>
        <sz val="12"/>
        <rFont val="Calibri"/>
        <family val="2"/>
      </rPr>
      <t>2</t>
    </r>
  </si>
  <si>
    <r>
      <rPr>
        <sz val="12"/>
        <rFont val="Calibri"/>
        <family val="2"/>
      </rPr>
      <t>N</t>
    </r>
    <r>
      <rPr>
        <vertAlign val="subscript"/>
        <sz val="12"/>
        <rFont val="Calibri"/>
        <family val="2"/>
      </rPr>
      <t>2</t>
    </r>
    <r>
      <rPr>
        <sz val="12"/>
        <rFont val="Calibri"/>
        <family val="2"/>
      </rPr>
      <t>O</t>
    </r>
  </si>
  <si>
    <t>NMVOC</t>
  </si>
  <si>
    <r>
      <rPr>
        <sz val="12"/>
        <rFont val="Calibri"/>
        <family val="2"/>
      </rPr>
      <t>NO</t>
    </r>
    <r>
      <rPr>
        <vertAlign val="subscript"/>
        <sz val="12"/>
        <rFont val="Calibri"/>
        <family val="2"/>
      </rPr>
      <t>X</t>
    </r>
  </si>
  <si>
    <r>
      <rPr>
        <sz val="12"/>
        <rFont val="Calibri"/>
        <family val="2"/>
      </rPr>
      <t>PM</t>
    </r>
    <r>
      <rPr>
        <vertAlign val="subscript"/>
        <sz val="12"/>
        <rFont val="Calibri"/>
        <family val="2"/>
      </rPr>
      <t>10</t>
    </r>
  </si>
  <si>
    <r>
      <rPr>
        <sz val="12"/>
        <rFont val="Calibri"/>
        <family val="2"/>
      </rPr>
      <t>SO</t>
    </r>
    <r>
      <rPr>
        <vertAlign val="subscript"/>
        <sz val="12"/>
        <rFont val="Calibri"/>
        <family val="2"/>
      </rPr>
      <t>X</t>
    </r>
  </si>
  <si>
    <r>
      <rPr>
        <sz val="12"/>
        <rFont val="Calibri"/>
        <family val="2"/>
      </rPr>
      <t>SO</t>
    </r>
    <r>
      <rPr>
        <vertAlign val="subscript"/>
        <sz val="12"/>
        <rFont val="Calibri"/>
        <family val="2"/>
      </rPr>
      <t>2</t>
    </r>
  </si>
  <si>
    <t>Km percorsi per tipologia di carburante dei veicoli</t>
  </si>
  <si>
    <t>Km</t>
  </si>
  <si>
    <t>Metano</t>
  </si>
  <si>
    <t>Benzina</t>
  </si>
  <si>
    <t>Totale km percorsi</t>
  </si>
  <si>
    <t>km</t>
  </si>
  <si>
    <t>Parco automezzi/autocarri aziendali al 31/12 (al netto di eventuali dismissioni e al lordo di eventuali acquisti)</t>
  </si>
  <si>
    <t>GPL (bifuel benzina+gpl)</t>
  </si>
  <si>
    <t>Totale numero automezzi</t>
  </si>
  <si>
    <t>Dettaglio automezzi</t>
  </si>
  <si>
    <t>Inoltre, presso la sede di Forlì, sono presenti un parco biciclette ed un motociclo a miscela a disposizione dei dipendenti che per motivi lavorativi debbano spostarsi per brevi tragitti urbani.</t>
  </si>
  <si>
    <t>305-04</t>
  </si>
  <si>
    <t>Rapporto di intensità delle emissioni di gas serra</t>
  </si>
  <si>
    <t>Emissioni di CO2 (riscaldamento, gruppi elettrogeni, e automezzi)/m3 di acqua captata</t>
  </si>
  <si>
    <t>305-05</t>
  </si>
  <si>
    <t xml:space="preserve">Iniziative per la riduzione delle emissioni di gas serra e risparmi ottenuti </t>
  </si>
  <si>
    <t>Si veda l'indicatore GRI 302-4 che relaziona le iniziative attuate per la riduzione delle emissioni, con l'energia prodotta da tali attività.</t>
  </si>
  <si>
    <t>305-06</t>
  </si>
  <si>
    <t>Emissioni di sostanze nocive per lo strato di ozono</t>
  </si>
  <si>
    <t>Si precisa che per tutti gli impianti di proprietà della Società, durante tutto il processo di produzione dell’acqua (captazione, potabilizzazione e distribuzione), non vengono utilizzate sostanze responsabili della riduzione della fascia di ozono.</t>
  </si>
  <si>
    <t>305-07</t>
  </si>
  <si>
    <t>Altre emissioni in atmosfera</t>
  </si>
  <si>
    <t>Emissioni in atmosfera imputabili al pendolarismo dei dipendenti (determinazione in base ai Km percorsi annualmente per la copertura del tragitto casa-lavoro).</t>
  </si>
  <si>
    <t>I coefficienti di emissione specifici di CO2 utilizzati sono stati messi a disposizione dalla banca dati dei fattori di emissione medi del trasporto stradale in Italia SINAnet</t>
  </si>
  <si>
    <t>306-01</t>
  </si>
  <si>
    <t>Per quanto riguarda il processo di potabilizzazione sono espressamente autorizzati gli scarichi dei serbatoi lungo la rete acquedottistica e degli impianti di produzione di acqua che scaricano su suolo o superficie. L'acqua reflua prodotta durante i trattamenti è scaricata in fognatura pubblica e/o in acque superficali, secondo le normative e le autorizzazioni. La parte che non può essere scaricata viene smaltita con mezzi idonei, evitando qualsiasi impatto sull'habitat circostante.</t>
  </si>
  <si>
    <t>Acqua Scaricata in fognatura Hera</t>
  </si>
  <si>
    <t>m3</t>
  </si>
  <si>
    <t>Acqua Rilasciata in ambiente per manovre idrauliche, processi di potabilizzazione (es. lavaggi serbatoi e spurghi condotte)  (stima)</t>
  </si>
  <si>
    <t>306-02</t>
  </si>
  <si>
    <t>Produzione di rifiuti per tipologia</t>
  </si>
  <si>
    <t>Urbano (stima)</t>
  </si>
  <si>
    <t>Fanghi prodotti dai processi di chiarificazione dell’acqua (speciale)</t>
  </si>
  <si>
    <t>Speciale (tra cui carbone attivo esaurito)</t>
  </si>
  <si>
    <t>Pericoloso</t>
  </si>
  <si>
    <t>Carta riciclata (stima)</t>
  </si>
  <si>
    <t>306-03</t>
  </si>
  <si>
    <t>Numero totale e volume di sversamenti significativi</t>
  </si>
  <si>
    <t>306-04</t>
  </si>
  <si>
    <t>306-05</t>
  </si>
  <si>
    <t xml:space="preserve">La Società non produce scarichi e sversamenti che abbiano un impatto sulla biodiversità e sugli habitat tale da causarne modifiche.  </t>
  </si>
  <si>
    <t>Compatibilità ambientale</t>
  </si>
  <si>
    <t>307-01</t>
  </si>
  <si>
    <t>Valore delle multe e numero delle sanzioni in materia ambientale</t>
  </si>
  <si>
    <t>Nel corso dell’anno la Società non ha ricevuto multe significative o sanzioni in materia ambientale.</t>
  </si>
  <si>
    <t>Deflusso minimo vitale (DMV) - Rilasci minimi imposti e Rilasci effettivi (suddivisi per Fiume)</t>
  </si>
  <si>
    <t>Bidente di Ridracoli</t>
  </si>
  <si>
    <t>rilascio minimo da concessione</t>
  </si>
  <si>
    <t>l/sec</t>
  </si>
  <si>
    <t>rilascio effettivo medio</t>
  </si>
  <si>
    <t>rilascio effettivo medio dal 1994</t>
  </si>
  <si>
    <t>Bidente di Campigna</t>
  </si>
  <si>
    <t>Bidente di Celle</t>
  </si>
  <si>
    <t>Fiumicello</t>
  </si>
  <si>
    <t>Volumi rilasciati (suddivisi per Fiume)</t>
  </si>
  <si>
    <t>Volumi complessivi rilasciati</t>
  </si>
  <si>
    <t>Volumi complessivi medi rilasciati dal 1994</t>
  </si>
  <si>
    <t xml:space="preserve">TOTALE Volumi complessivi </t>
  </si>
  <si>
    <t>TOTALE Volumi complessivi medi dal 1994</t>
  </si>
  <si>
    <t>Portata media fiume misurata alle porte di Santa Sofia</t>
  </si>
  <si>
    <t>Portata media</t>
  </si>
  <si>
    <r>
      <rPr>
        <sz val="12"/>
        <rFont val="Calibri"/>
        <family val="2"/>
      </rPr>
      <t>m</t>
    </r>
    <r>
      <rPr>
        <vertAlign val="superscript"/>
        <sz val="12"/>
        <rFont val="Calibri"/>
        <family val="2"/>
      </rPr>
      <t>3</t>
    </r>
    <r>
      <rPr>
        <sz val="12"/>
        <rFont val="Calibri"/>
        <family val="2"/>
      </rPr>
      <t>/sec</t>
    </r>
  </si>
  <si>
    <t>Portata media dal 1990</t>
  </si>
  <si>
    <t>GRI 400</t>
  </si>
  <si>
    <t>DIMENSIONE SOCIALE</t>
  </si>
  <si>
    <t>Occupazione</t>
  </si>
  <si>
    <t>401-01</t>
  </si>
  <si>
    <t>Nuove assunzioni e tasso di turnover suddiviso per età, genere e regione</t>
  </si>
  <si>
    <t xml:space="preserve">Movimentazione del personale </t>
  </si>
  <si>
    <t>Presenti al 31.12</t>
  </si>
  <si>
    <t>tot. Nr</t>
  </si>
  <si>
    <t>dirigenti</t>
  </si>
  <si>
    <t>quadri</t>
  </si>
  <si>
    <t>impiegati</t>
  </si>
  <si>
    <t>impiegati apprendisti</t>
  </si>
  <si>
    <t>categoria introdotta nel 2019</t>
  </si>
  <si>
    <t>operai</t>
  </si>
  <si>
    <t xml:space="preserve">Assunti </t>
  </si>
  <si>
    <t>Cessazioni</t>
  </si>
  <si>
    <t>Passaggi di qualifica</t>
  </si>
  <si>
    <t>Assunzioni per fasce d'età</t>
  </si>
  <si>
    <t>20-30</t>
  </si>
  <si>
    <t>donne</t>
  </si>
  <si>
    <t>uomini</t>
  </si>
  <si>
    <t>31-40</t>
  </si>
  <si>
    <t>41-50</t>
  </si>
  <si>
    <t>51-65</t>
  </si>
  <si>
    <t>TOTALE Assunzioni</t>
  </si>
  <si>
    <t>TOTALE donne assunte</t>
  </si>
  <si>
    <t>TOTALE uomini assunti</t>
  </si>
  <si>
    <t>Avanzamento di carriera per qualifica (all'interno della stessa qualifica)</t>
  </si>
  <si>
    <t>Dirigenti</t>
  </si>
  <si>
    <t>Quadri</t>
  </si>
  <si>
    <t>Impiegati</t>
  </si>
  <si>
    <t>Operai</t>
  </si>
  <si>
    <t xml:space="preserve">Tasso di tournover (num uscite/media del num lavoratori nell'anno) </t>
  </si>
  <si>
    <t>Numero uscite</t>
  </si>
  <si>
    <t>Media del num. di lavoratori nell'anno</t>
  </si>
  <si>
    <t>Tasso di tournover</t>
  </si>
  <si>
    <t>Stages e Tirocini</t>
  </si>
  <si>
    <t>Numero studenti scuole medie superiori - tirocini formativi estivi con borsa di studio</t>
  </si>
  <si>
    <t>Ore svolte</t>
  </si>
  <si>
    <t>Numero studenti scuole medie superiori -tirocini formativi senza borsa di studio</t>
  </si>
  <si>
    <t>Numero studenti universitari - tirocini formativi con borsa di studio</t>
  </si>
  <si>
    <t>Numero studenti universitari - tirocini formativi senza borsa di studio</t>
  </si>
  <si>
    <t>Tirocinio post-diploma</t>
  </si>
  <si>
    <t>Tirocinio post-laurea</t>
  </si>
  <si>
    <t>Tirocini formativi in attuazione del Piano regionale Garanzia Giovani</t>
  </si>
  <si>
    <t>Tirocini trasnazionali</t>
  </si>
  <si>
    <t>Numero totale studenti ospitati</t>
  </si>
  <si>
    <t>Numero totale ore svolte</t>
  </si>
  <si>
    <t>* Per l'anno 2016 il dato relativo alle ore svolte era stimato. A partire dal 2017 il dato è relativo alle ore effettivamente svolte</t>
  </si>
  <si>
    <t>Sindacalizzazione</t>
  </si>
  <si>
    <t>Operai iscritti sul totale dei dipendenti di questa categoria</t>
  </si>
  <si>
    <t>Dipendenti iscritti sul totale dei dipendenti</t>
  </si>
  <si>
    <t>Iniziative di sciopero</t>
  </si>
  <si>
    <t>Nel corso dell'anno ci sono state iniziative di sciopero.</t>
  </si>
  <si>
    <t>Contenziosi con i dipendenti in materia di lavoro</t>
  </si>
  <si>
    <t>In essere al 31.12 anno precedente</t>
  </si>
  <si>
    <t>Sorti nel corso dell’anno</t>
  </si>
  <si>
    <t>Chiusi nel corso dell’anno (passate in giudicato con scaduti i termini per l'impugnazione)</t>
  </si>
  <si>
    <t>Totale al 31/12 anno corrente</t>
  </si>
  <si>
    <t>Nel corso dell’anno non sono stati adottati provvedimenti disciplinari da parte della Società nei confronti dei lavoratori.</t>
  </si>
  <si>
    <t>401-02</t>
  </si>
  <si>
    <t>Benefit previsti per i lavoratori a tempo pieno, ma non per i lavoratori part-time ed a termine, suddivisi per i principali siti produttivi</t>
  </si>
  <si>
    <t>Il godimento di benefits da parte dei dipendenti non è in alcun modo correlato alla tipologia di contratto (part-time o full-time).</t>
  </si>
  <si>
    <t>401-03</t>
  </si>
  <si>
    <t>Tassi di ritorno al lavoro e di permanenza a seguito di un congedo parentale, per genere</t>
  </si>
  <si>
    <t>Ore medie lavorate pro-capite per qualifica</t>
  </si>
  <si>
    <t>Per i Dirigenti l’attività lavorativa non è contrattualmente inquadrata in termini orari.</t>
  </si>
  <si>
    <t>ordinarie medie</t>
  </si>
  <si>
    <t>ore</t>
  </si>
  <si>
    <t>straordinarie medie</t>
  </si>
  <si>
    <t>La normativa sul lavoro straordinario non è applicata ai lavoratori inquadrati nei livelli superiori al 6°</t>
  </si>
  <si>
    <t>Impiegati (7°-8° livello)</t>
  </si>
  <si>
    <t>La normativa sul lavoro straordinario non è applicata ai lavoratori inquadrati nei livelli superiori al 6°.</t>
  </si>
  <si>
    <t>Ore medie lavorate pro-capite per Area</t>
  </si>
  <si>
    <t>Uffici staff-presidenza</t>
  </si>
  <si>
    <t>Area Servizi</t>
  </si>
  <si>
    <t>Area produzione e gestione</t>
  </si>
  <si>
    <t>Area lavori, affidamenti e patrimonio</t>
  </si>
  <si>
    <t>Area amministrazione, finanza, pianificazione e controllo, personale e organizzazione</t>
  </si>
  <si>
    <t>Ore di assenza totali e media pro-capite</t>
  </si>
  <si>
    <t>Malattia</t>
  </si>
  <si>
    <t>totale ore</t>
  </si>
  <si>
    <t>media pro-capite</t>
  </si>
  <si>
    <t>Permessi e congedi vari retribuiti</t>
  </si>
  <si>
    <t>Infortunio</t>
  </si>
  <si>
    <t>Sciopero</t>
  </si>
  <si>
    <t>Permesso sindacale</t>
  </si>
  <si>
    <t>Assemblee sindacali</t>
  </si>
  <si>
    <t>Congedi e Permessi vari non retribuiti</t>
  </si>
  <si>
    <t>Tasso di rientro al lavoro post-congedo parentale facoltativo</t>
  </si>
  <si>
    <t>Numero dipendenti aventi diritto al congedo</t>
  </si>
  <si>
    <t>Numero dipendenti che hanno goduto di congedo</t>
  </si>
  <si>
    <t>Numero dipendenti rientrati dopo il congedo, nello stesso anno</t>
  </si>
  <si>
    <t>Numero dipendenti rientrati dopo il congedo ancora in forza lavoro dopo 12 mesi</t>
  </si>
  <si>
    <t>Indice di rientro al lavoro dopo il congedo (return to work rate)</t>
  </si>
  <si>
    <t>Indice di retention del lavoro dopo il congedo (retention rate)</t>
  </si>
  <si>
    <t>Lavoro e gestione delle relazioni</t>
  </si>
  <si>
    <t>402-01</t>
  </si>
  <si>
    <t>Periodo minimo di preavviso per modifiche operative</t>
  </si>
  <si>
    <t>I tempi di preavviso sono regolati dal D.Lgs. 18/2001 (25 gg di anticipo per fusioni e acquisizioni).</t>
  </si>
  <si>
    <t>Salute e sicurezza dei lavoratori</t>
  </si>
  <si>
    <t>403-04</t>
  </si>
  <si>
    <t>Partecipazione e consultazione dei lavoratori e comunicazione in materia di salute e sicurezza sul lavoro</t>
  </si>
  <si>
    <t xml:space="preserve">Ai sensi dell'art. 47 del D.Lgs. 81/2008, con delibera del 29/06/2011 i lavoratori hanno nominato numero 3 rappresentanti per la sicurezza, secondo suddivisione territoriale, che sono tuttora in carica. </t>
  </si>
  <si>
    <t>404-06</t>
  </si>
  <si>
    <t>Promozione della salute dei lavoratori</t>
  </si>
  <si>
    <t>Con riferimento ai metodi adottati dalla Società per agevolare l’accesso dei lavoratori ai servizi di assistenza medica e sanitaria non relativi al lavoro e ai programmi di promozione della salute offerti volontariamente, si segnalano le seguenti iniziative:
1) Il CCNL Gas Acqua, applicabile ai lavoratori non dirigenti, a decorrere dal 2012, garantisce l'assistenza sanitaria integrativa con adesione su base volontaria attraverso il fondo FASIE, a cui possono aderire anche i lavoratoti assunti con contratto a tempo determinato. In caso di adesione del lavoratore l'azienda è tenuta a partecipare al fondo con una quota stabilita dal CCNL stesso. Analoga forma di assistenza sanitaria integrativa è garantita ai lavoratori dirigenti attraverso il Fondo FASI;
2) Nell’ambito dell’accordo triennale 2018/2020 sul premio di produttività è stato inserito un “piano di welfare sperimentale” che prevede la possibilità per ciascun lavoratore di scegliere di fruire di una parte del premio di risultato individuale annualmente spettante in beni e servizi individuati nel “paniere” previsto dal piano stesso. Il paniere, tra gli altri beni/servizi, prevede un contributo di assistenza sanitaria da versare al fondo contrattuale FASIE.</t>
  </si>
  <si>
    <t>Accordi formali con i sindacati relativi alla salute ed alla sicurezza</t>
  </si>
  <si>
    <t>Risposta</t>
  </si>
  <si>
    <t>404-08</t>
  </si>
  <si>
    <t>Lavoratori coperti da un sistema di gestione della salute e sicurezza sul lavoro</t>
  </si>
  <si>
    <t>Sicurezza e attività sanitarie, formazione</t>
  </si>
  <si>
    <t xml:space="preserve">Verifiche ispettive sui luoghi di lavoro </t>
  </si>
  <si>
    <t xml:space="preserve">Sopralluoghi negli ambienti di lavoro da parte del medico competente </t>
  </si>
  <si>
    <t>Sorveglianza Sanitaria*</t>
  </si>
  <si>
    <t>Visite mediche preventive e periodiche</t>
  </si>
  <si>
    <t>Analisi di laboratorio</t>
  </si>
  <si>
    <t>Elettrocardiogrammi</t>
  </si>
  <si>
    <t>Esami audiometrici e spirometrici</t>
  </si>
  <si>
    <t>Screening della capacità visiva</t>
  </si>
  <si>
    <t>Alcol Test</t>
  </si>
  <si>
    <t>Accertamenti sull’assunzione di sostanze stupefacenti</t>
  </si>
  <si>
    <t>Idoneità alla mansione dei dipendenti*</t>
  </si>
  <si>
    <t>Idoneità alla mansione senza prescrizioni</t>
  </si>
  <si>
    <t>Idoneità alla mansione con prescrizioni</t>
  </si>
  <si>
    <t>Revoca di idoneità</t>
  </si>
  <si>
    <t>*Gli scostamenti sono da attribuire alla periodicità richiesta dalle singole tipologie di visite di controllo, che non consente una omogenea distribuzione negli anni.</t>
  </si>
  <si>
    <t>403-09</t>
  </si>
  <si>
    <t>Infortuni sul lavoro</t>
  </si>
  <si>
    <t>Andamento della ricorrenza delle tipologie di infortunio</t>
  </si>
  <si>
    <t>N° di infortuni</t>
  </si>
  <si>
    <t>Durata media di assenza per infortuni (giorni di assenza per infortuni/N° di infortuni)*</t>
  </si>
  <si>
    <t>Giorni totali di assenza</t>
  </si>
  <si>
    <t>Giorni di prognosi iniziale</t>
  </si>
  <si>
    <t>Indice di frequenza (N° infortuni/h lavorate)*1.000.000</t>
  </si>
  <si>
    <t>Indice di gravità (giorni di assenza per infortunio/h lavorate)*1.000</t>
  </si>
  <si>
    <t>Indice di incidenza (N° infortuni/N° di dipendenti)*100</t>
  </si>
  <si>
    <t>Andamento infortunistico aziendale (analisi del trend infortunistico decennale)</t>
  </si>
  <si>
    <t>Urto impatto</t>
  </si>
  <si>
    <t>Incidente stradale</t>
  </si>
  <si>
    <t>Taglio / abrasione</t>
  </si>
  <si>
    <t>Proiezione di materiale</t>
  </si>
  <si>
    <t>Schiacciamento</t>
  </si>
  <si>
    <t>Scivolamento</t>
  </si>
  <si>
    <t>Mov. Manuale dei carichi</t>
  </si>
  <si>
    <t>Inalazione vapori</t>
  </si>
  <si>
    <t>Altro</t>
  </si>
  <si>
    <t>Andamento infortunistico aziendale (analisi del trend annuale)</t>
  </si>
  <si>
    <t>403-10</t>
  </si>
  <si>
    <t>Malattie professionali</t>
  </si>
  <si>
    <t>Nel corso dell'anno, non è pervenuta dall’INAIL alcuna segnalazione di casi di sospetta malattia professionale.</t>
  </si>
  <si>
    <t>Formazione</t>
  </si>
  <si>
    <t>404-01</t>
  </si>
  <si>
    <t>Formazione del personale, media annua per genere, per qualifica e per ogni dipendente</t>
  </si>
  <si>
    <t>404-02</t>
  </si>
  <si>
    <t>Programmi per l'aggiornamento e la gestione delle competenze</t>
  </si>
  <si>
    <t>Ore di formazione per qualifica</t>
  </si>
  <si>
    <t>tot. ore</t>
  </si>
  <si>
    <t>Esperti apprendisti</t>
  </si>
  <si>
    <t>TOTALE Ore di formazione</t>
  </si>
  <si>
    <t>TOTALE Formazione donne</t>
  </si>
  <si>
    <t>TOTALE Formazione uomini</t>
  </si>
  <si>
    <t>SPESA COMPLESSIVA</t>
  </si>
  <si>
    <t>Ore di formazione per area</t>
  </si>
  <si>
    <t>Direttore Generale</t>
  </si>
  <si>
    <t>uomo</t>
  </si>
  <si>
    <t>Area servizi e Uffici staff</t>
  </si>
  <si>
    <t>rilevazione suddivisa a partire dal 2019</t>
  </si>
  <si>
    <t>Uffici staff</t>
  </si>
  <si>
    <t>Ore medie di formazione per tipologia formativa (rapporto tra num tot di ore su num tot di dipendenti, arrotondando all'unità)</t>
  </si>
  <si>
    <t>Corso sulla Sicurezza</t>
  </si>
  <si>
    <t>Num di corsi</t>
  </si>
  <si>
    <t>Num di partecipanti</t>
  </si>
  <si>
    <t>Ore di formazione</t>
  </si>
  <si>
    <t>Corso di tipo Ambientale</t>
  </si>
  <si>
    <t>Corso di tipo Tecnico-specialistico</t>
  </si>
  <si>
    <t>Corso di tipo Amministrativo-gestionale</t>
  </si>
  <si>
    <t>TOTALE Corsi</t>
  </si>
  <si>
    <t>TOTALE Ore medie di formazione pro capite</t>
  </si>
  <si>
    <t>Lavoratori dipendenti suddivisi per livelli di istruzione e genere</t>
  </si>
  <si>
    <t>Laureati</t>
  </si>
  <si>
    <t>Diplomati</t>
  </si>
  <si>
    <t>Licenza media</t>
  </si>
  <si>
    <t>Licenza elementare</t>
  </si>
  <si>
    <t>Qualifica professionale</t>
  </si>
  <si>
    <t>Lavoratori dipendenti suddivisi per livelli di istruzione: %</t>
  </si>
  <si>
    <t>404-03</t>
  </si>
  <si>
    <t>Dipendenti che ricevono regolarmente valutazioni delle performance e dello sviluppo della propria carriera, per genere</t>
  </si>
  <si>
    <t>I dipendenti non ricevono regolarmente valutazioni delle performance e dello sviluppo della propria carriera.</t>
  </si>
  <si>
    <t>Diversità e pari opportunità</t>
  </si>
  <si>
    <t>405-01</t>
  </si>
  <si>
    <t>Ripartizione del personale per genere e altri indicatori di diversità (es. disabilità)</t>
  </si>
  <si>
    <t>Come da Codice Etico, le procedure aziendali sono volte ad impedire, nei confronti di tutti i portatori di interesse, ogni forma di discriminazione e di favoritismo legata a motivi di razza, di sesso, di nazionalità, di religione, di lingua, di età, di stato di salute, di sindacato o di orientamento politico.</t>
  </si>
  <si>
    <t>Lavoratori dipendenti suddivisi fra tempo determinato e tempo indeterminato</t>
  </si>
  <si>
    <t>Tot. Dipendenti a tempo determinato</t>
  </si>
  <si>
    <t>Tot. Dipendenti a tempo indeterminato</t>
  </si>
  <si>
    <t>TOTALE Dipendenti</t>
  </si>
  <si>
    <t>TOTALE dipendenti donne</t>
  </si>
  <si>
    <t>TOTALE dipendenti uomini</t>
  </si>
  <si>
    <t>Lavoratori dipendenti suddivisi per genere e qualifica</t>
  </si>
  <si>
    <t>Impiegati apprendisti</t>
  </si>
  <si>
    <t>Incidenza dei dirigenti e dei quadri sul totale della forza lavoro</t>
  </si>
  <si>
    <t>Lavoratori dipendenti ripartiti per Area e per genere</t>
  </si>
  <si>
    <t>Uffici staff – presidenza</t>
  </si>
  <si>
    <t>Area Produzione e Gestione</t>
  </si>
  <si>
    <t>Area Lavori, Affidamenti e Patrimonio</t>
  </si>
  <si>
    <t>Lavoratori dipendenti suddivisi per sede di lavoro</t>
  </si>
  <si>
    <t>Forlì</t>
  </si>
  <si>
    <t>Capaccio S.Sofia – Diga di Ridracoli</t>
  </si>
  <si>
    <t>Ravenna</t>
  </si>
  <si>
    <t>Rimini S.Giustina – Diga del Conca</t>
  </si>
  <si>
    <t>L’organigramma contiene alcune posizioni organizzative svolte ad interim.</t>
  </si>
  <si>
    <t>Posizioni ad interim a inizio anno</t>
  </si>
  <si>
    <t>Posizioni ad interim a fine anno</t>
  </si>
  <si>
    <t>La presenza di donne all’interno della Società</t>
  </si>
  <si>
    <t>Incidenza donne sul totale del personale</t>
  </si>
  <si>
    <t>Incidenza donne laureate sul totale dei laureati</t>
  </si>
  <si>
    <t>Incidenza donne sul totale dei quadri</t>
  </si>
  <si>
    <t>Incidenza donne sul totale dei dirigenti</t>
  </si>
  <si>
    <t>Trasformazione temporanea rapporto di lavoro da tempo pieno a part-time</t>
  </si>
  <si>
    <t>Numero di trasformazioni</t>
  </si>
  <si>
    <t>% donne</t>
  </si>
  <si>
    <t>Incidenza sul totale dei dipendenti</t>
  </si>
  <si>
    <t>Numero dipendenti facenti parte di categorie protette</t>
  </si>
  <si>
    <t>Età media per qualifiche</t>
  </si>
  <si>
    <t>anni</t>
  </si>
  <si>
    <t>Anzianità media di servizio per qualifiche</t>
  </si>
  <si>
    <t>405-02</t>
  </si>
  <si>
    <t>Rapporto tra gli stipendi base e remunerazione complessiva delle donne rispetto a quella degli uomini</t>
  </si>
  <si>
    <t>Il minimo salariale per categoria e inquadramento viene definito nella contrattazione collettiva nazionale di settore, a seconda delle professionalità richieste per la copertura delle singole posizioni.</t>
  </si>
  <si>
    <t>Rapporto retribuzione globale lorda media donne/uomini per qualifica (escluse retribuzioni variabili e indennità accessorie)</t>
  </si>
  <si>
    <t>Impiegati (7° - 8° - Q)</t>
  </si>
  <si>
    <t>Impiegati (4° - 5° - 6°)</t>
  </si>
  <si>
    <t>Impiegati (1° - 2° - 3°)</t>
  </si>
  <si>
    <t xml:space="preserve">Rapporto tra minimi contrattuali e retribuzioni medie </t>
  </si>
  <si>
    <t>Impiegati (7° 8° Q)</t>
  </si>
  <si>
    <t xml:space="preserve">Stipendio minimo contrattuale </t>
  </si>
  <si>
    <t>DONNE - Rapporto % stipendio minimo medio / stipendio minimo contrattuale</t>
  </si>
  <si>
    <t>UOMINI - Rapporto % stipendio minimo medio / stipendio minimo contrattuale</t>
  </si>
  <si>
    <t>DONNE - Rapporto % stipendio medio / stipendio minimo contrattuale</t>
  </si>
  <si>
    <t>UOMINI - Rapporto % stipendio medio / stipendio minimo contrattuale</t>
  </si>
  <si>
    <t>Rapporto stipendio minimo medio D/U</t>
  </si>
  <si>
    <t>Impiegati (4° 5° 6°)</t>
  </si>
  <si>
    <t>Impiegati (1° 2° 3°)</t>
  </si>
  <si>
    <t>DONNE - Rapporto % stipendio minimo medio / stipendio minimo contrattuale  *</t>
  </si>
  <si>
    <t>* Lo stipendio minimo RA Donne risulta inferiore allo stipendio minimo contrattuale per effetto dalla presenza di diverse lavoratrici in part-time.</t>
  </si>
  <si>
    <t>Incentivi e premi di natura variabile</t>
  </si>
  <si>
    <t>In applicazione delle normative contrattuali e a seguito di specifici accordi con le Organizzazioni Sindacali, si applicano a tutti i lavoratori e ai dirigenti sistemi premianti (differenziati) che prevedono il riconoscimento di un ammontare annuo in relazione al raggiungimento di obiettivi e parametri annualmente definiti. Per ulteriori dettagli si veda la DIMENSIONE SOCIALE.</t>
  </si>
  <si>
    <t>Raggiungimento obiettivi</t>
  </si>
  <si>
    <t>Premio di produttività lordo per livello parametrale medio (definito negli accordi aziendali)</t>
  </si>
  <si>
    <t>Retribuzioni incentivanti in forma di una tantum riconosciute al singolo dipendente in relazione al raggiungimento di obiettivi specificamente assegnatigli</t>
  </si>
  <si>
    <t>Indennità di merito/funzione riconosciute</t>
  </si>
  <si>
    <t>Il sistema premiante si basa su tre indicatori di cui due rappresentativi di obiettivi di redditività e produttività indifferenziati per tutti i lavoratori, mentre il terzo fa riferimento a obiettivi gestionali collegati al Piano Qualità della Società, diversificati per Aree e Uffici.</t>
  </si>
  <si>
    <t>Non discriminazione</t>
  </si>
  <si>
    <t>406-01</t>
  </si>
  <si>
    <t>Casi di discriminazione ed azioni correttive intraprese</t>
  </si>
  <si>
    <t>Codice Etico; Dato il tipo di attività svolta, la Società non entra in contatto con possibili situazioni di discriminazione, poiché tutta l'operatività avviene nel rispetto delle leggi nazionali che già tutelano i diritti in oggetto.</t>
  </si>
  <si>
    <t>Libertà di associazione</t>
  </si>
  <si>
    <t>407-01</t>
  </si>
  <si>
    <t>Rischi per il diritto alla libertà di associazione e alla contrattazione collettiva</t>
  </si>
  <si>
    <t>Codice Etico; Considerando l'attività della Società circoscritta al solo territorio nazionale, la legislazione vigente già tutela il diritto dei lavoratori.</t>
  </si>
  <si>
    <t>Lavoro minorile</t>
  </si>
  <si>
    <t>408-01</t>
  </si>
  <si>
    <t>Ricorso al lavoro minorile (anche da parte di fornitori)</t>
  </si>
  <si>
    <t>Codice Etico; Tale aspetto è coperto dalla normativa nazionale sui diritti dei lavoratori.</t>
  </si>
  <si>
    <t>Lavoro forzato</t>
  </si>
  <si>
    <t>409-01</t>
  </si>
  <si>
    <t>Ricorso al lavoro forzato (anche da parte di fornitori)</t>
  </si>
  <si>
    <t>Diritti umani</t>
  </si>
  <si>
    <t>412-03</t>
  </si>
  <si>
    <t>Operazioni con valutazione del rispetto dei diritti umani</t>
  </si>
  <si>
    <t>Considerando che i principali investimenti della Società sono effettuati a livello nazionale e che le attività vengono svolte rispettando le normative vigenti, non sussiste pericolo di lesione dei diritti umani.</t>
  </si>
  <si>
    <t>412-02</t>
  </si>
  <si>
    <t>Formazione dei dipendenti circa tutti gli aspetti dei diritti umani.</t>
  </si>
  <si>
    <t>Codice Etico; Dato il tipo di attività svolta, la Società non entra in contatto con situazioni di possibili lesioni dei diritti umani, poiché le pratiche di assunzione ed in generale tutta l'operatività avvengono nel rispetto delle leggi nazionali che già tutelano i diritti in oggetto.</t>
  </si>
  <si>
    <t>412-01</t>
  </si>
  <si>
    <t>Operazioni soggette ad accertamenti relativi ai diritti umani e/o valutazioni di impatto (anche da parte di fornitori).</t>
  </si>
  <si>
    <t>Comunità locali</t>
  </si>
  <si>
    <t>413-02</t>
  </si>
  <si>
    <t>Operazioni con significativi impatti negativi, potenziali o effettivi, sulle comunità locali.</t>
  </si>
  <si>
    <t>Non risultano attività messe in atto dalla Società aventi impatti negativi, effettivi o potenziali, sulle comunità locali.</t>
  </si>
  <si>
    <t>Valutazioni sociali</t>
  </si>
  <si>
    <t>414-01</t>
  </si>
  <si>
    <t>Nuovi fornitori valutati in relazione al rispetto dei diritti umani</t>
  </si>
  <si>
    <t>Codice Etico; Considerando che i principali investimenti della Società sono effettuati a livello nazionale e che le attività vengono svolte rispettando le normative vigenti, non sussiste pericolo di lesione dei diritti umani. Inoltre essendo la selezione dei fornitori basata su bandi di gara pubblici, non permette specifiche valutazioni di tipo etico, essendo comunque implicitamente assicurato il rispetto delle suddette norme.</t>
  </si>
  <si>
    <t>Sicurezza dei consumatori</t>
  </si>
  <si>
    <t>416-02</t>
  </si>
  <si>
    <t>Numero di casi di non conformità a regolamenti e codici su salute e sicurezza di b/s durante il loro ciclo di vita</t>
  </si>
  <si>
    <t>Non risultano casi di non conformità a regolamenti e codici su salute e sicurezza dei beni e servizi durante il loro ciclo di vita.</t>
  </si>
  <si>
    <t>416-01</t>
  </si>
  <si>
    <t>Impatto di prodotti e servizi su salute e sicurezza</t>
  </si>
  <si>
    <t>La Società, per garantire che la risorsa idrica distribuita sia di buona qualità, svolge ogni anno numerosi controlli di laboratorio, la cui attività analitica è di seguito presentata. Per ulteriori informazioni in materia si veda la Dimensione Ambientale.</t>
  </si>
  <si>
    <t>Marketing ed etichettatura</t>
  </si>
  <si>
    <t>417-01</t>
  </si>
  <si>
    <t>Informazioni su prodotti e servizi</t>
  </si>
  <si>
    <t>Attività analitica di laboratorio</t>
  </si>
  <si>
    <t>Numero di campioni annui analizzati</t>
  </si>
  <si>
    <t>Fonti FC</t>
  </si>
  <si>
    <t>Fonti RA</t>
  </si>
  <si>
    <t>Fonti RN</t>
  </si>
  <si>
    <t>Adduzione</t>
  </si>
  <si>
    <t>Dighe</t>
  </si>
  <si>
    <t>Potabilizzatore CAPACCIO</t>
  </si>
  <si>
    <t>Potabilizzatore BASSETTE</t>
  </si>
  <si>
    <t>Potabilizzatore STANDIANA</t>
  </si>
  <si>
    <t>Numero di analisi chimico-fisiche e microbiologiche effettuate</t>
  </si>
  <si>
    <t>Controlli sulla rete distributiva</t>
  </si>
  <si>
    <t>Campioni annui analizzati</t>
  </si>
  <si>
    <t>Analisi chimico-fisiche e microbiologiche effettuate</t>
  </si>
  <si>
    <t xml:space="preserve">Attività analitica di laboratorio – Non relativa ad acqua destinata al consumo bensì relativa a scarichi, reagenti di processo, contenuto delle autocisterne, ecc. </t>
  </si>
  <si>
    <t>Attività analitica di laboratorio complessiva</t>
  </si>
  <si>
    <t xml:space="preserve">Rispetto a quanto indicato nei precedenti bilanci di sostenibilità, i dati relativi alle annualità 2017 e 2018 sono stati rivisti, a seguito di approfondite verifiche svolte per mezzo di estrazioni dal software dedicato.  </t>
  </si>
  <si>
    <t>Controlli analitici eseguiti da laboratori esterni</t>
  </si>
  <si>
    <t>Determinazioni eseguite presso laboratori terzi</t>
  </si>
  <si>
    <t xml:space="preserve">I dati antecedenti al 2017 non sono comparabili con quelli delle annualità successive in quanto relativi alla sola acqua destinata al consumo. Mentre a partire dal 2017 i dati ricomprendono sia i controlli eseguiti sull’acqua destinata al consumo sia quelli relativi a scarichi, reagenti, contenuto delle autocisterne, ecc. </t>
  </si>
  <si>
    <t>Conformità socio-economica</t>
  </si>
  <si>
    <t>419-01</t>
  </si>
  <si>
    <t>Sanzioni per non conformità a leggi o regolamenti nell'area sociale ed economica</t>
  </si>
  <si>
    <t>Nel corso dell’anno la Società non ha ricevuto sanzioni.</t>
  </si>
  <si>
    <t>Per gli indicatori non analizzati nella presente tavola non sono stati implementati sistemi di rilevazione, perché ritenuti non significativi o inapplicabili rispetto all'attività svolta.</t>
  </si>
  <si>
    <t>Nel corso dell'anno non sono stati rilevati sversamenti significativi.</t>
  </si>
  <si>
    <t>Repubblica di San Marino</t>
  </si>
  <si>
    <t>ALTRE (attività analitica non relativa ad acqua destinata al consubo bensì relativa a Reagenti di processo, Scarichi, Sede e Casetta Acqua)</t>
  </si>
  <si>
    <t>L’aumento della produzione fanghi a partire dal 2018 risulta motivato dalle seguenti
implementazioni e/o miglioramenti delle strutture impiantistiche:
 - Pieno avvio della gestione operativa diretta del nuovo impianto Standiana di Ravenna. 
- Avvio della sezione trattamento fanghi dell'Impianto Bassette di Ravenna.
 Il trattamento diretto del fango prodotto presso l'impianto ha consentito la sostanziale riduzione delle acque di scarico industriale inviate a depurazione, come si evince dall'indicatore 306-01 relativa agli scarichi idrici dell'anno 2019.
L’aumento della produzione di rifiuti pericolosi nel 2019 è dovuto al lavaggio dei serbatoi dell’Impianto Standiana effettuato per la prima volta nell’anno.</t>
  </si>
  <si>
    <t>Al 31.12.2020 risultano aperti alcuni contenziosi con proprietari dei terreni asserviti per la realizzazione degli impianti acquedottistici ad uso pubblico e/o afferenti a presunti danni derivanti da infiltrazioni di acqua. Non emergono pertanto, particolari criticità nei rapporti con gli Stakeholder rispetto all’esercizio precedente.</t>
  </si>
  <si>
    <t>obiettivo 2021 coefficiente di dipendenza pari a 0,66 (A partire dal 2019 è stato applicato un nuovo modello di calcolo e pertanto il valore 2019 pubblicato nel precedente bilancio è stato qui ricalcolato).</t>
  </si>
  <si>
    <t>Nel 2018 il dato è negativo in quanto il compenso più elevato si è ridotto del 4% circa rispetto all’anno precedente.
Nel 2019, rispetto all’anno precedente, entrambi i compensi sono aumentati, con particolare crescita del compenso più elevato.
Nel 2020 il dato è negativo in quanto il compenso più elevato si è ridotto del 12% circa rispetto all'anno precedente.</t>
  </si>
  <si>
    <t>Iscritti ad altri Fondi</t>
  </si>
  <si>
    <t>Quadri + Impiegati + Impiegati apprendisti
 iscritti sul totale dei dipendenti di questa categoria</t>
  </si>
  <si>
    <t>Maternità obbligatoria, anticipata, congedi parentali retribuiti e non, allattamento, congedi di paternità e parentali</t>
  </si>
  <si>
    <t>dati a partire dal 2020</t>
  </si>
  <si>
    <t>Perm. L 104/92 straord "COVID", Congedi parentali "COVID", Permessi retrib. "COVID"</t>
  </si>
  <si>
    <t>Disabilità e Categorie protette</t>
  </si>
  <si>
    <t>Numero dipendenti con disabilità</t>
  </si>
  <si>
    <t>ordinarie medie svolte in smart working</t>
  </si>
  <si>
    <t>rilevazione a partire dal 2020</t>
  </si>
  <si>
    <t>Totale ore lavorate in presenza e in smart working per qualifica</t>
  </si>
  <si>
    <t>ordinarie</t>
  </si>
  <si>
    <t>Totale ore lavorate in presenza e in smart working per area</t>
  </si>
  <si>
    <t>di cui in smart working</t>
  </si>
  <si>
    <t>Mezzi a noleggio al 31/12 (al netto di dismissioni e al lordo di acquisti)</t>
  </si>
  <si>
    <t>Mezzi dismessi nell'anno</t>
  </si>
  <si>
    <t>Mezzi acquistati nell'anno</t>
  </si>
  <si>
    <t>Spostamenti casa-lavoro complessivi</t>
  </si>
  <si>
    <t>Rifiuti</t>
  </si>
  <si>
    <t>303-04</t>
  </si>
  <si>
    <t>Scarico di Acqua</t>
  </si>
  <si>
    <t>Consumo di Acqua</t>
  </si>
  <si>
    <t>Prelievo idrico</t>
  </si>
  <si>
    <t>Fonte di produzione dell'acqua distribuita</t>
  </si>
  <si>
    <t>Produzione di rifiuti e impatti significativi connessi ai rifiuti</t>
  </si>
  <si>
    <t>Gestione degli impatti significativi connessi ai rifiuti</t>
  </si>
  <si>
    <t>Rifiuti prodotti</t>
  </si>
  <si>
    <t xml:space="preserve">Rifiuti non destinati allo smaltimento </t>
  </si>
  <si>
    <t>Rifiuti destinati allo smaltimento</t>
  </si>
  <si>
    <t>Negli impianti vengono prodotti rifiuti speciali e rifiuti speciali pericolosi, conferiti per operazioni successive di recupero e/o smaltimento a ditte specializzate come previsto dalla legislazione vigente. I rifiuti solidi urbani o assimilabili prodotti presso la sede Amministrativa ed i vari uffici delle Unita' operative della Societa' vengono raccolti e smaltiti in modo differenziato nel rispetto dei regolamenti comunali in vigore.</t>
  </si>
  <si>
    <t>La Società nel corso dell'anno non ha generato impatti significativi connessi ai rifiuti.</t>
  </si>
  <si>
    <t>La Società nel proprio processo produttivo produce rifiuti derivanti dalla chiarificazione dell'acqua e provvede secondo precisi regolamenti al loro smaltimento o avvio al recupero, anche per mezzo di soggetti terzi.</t>
  </si>
  <si>
    <t>Con l'aggiornamento 2020 dell'indicatore 306, i pesi dei rifiuti vengono ricalcolati in tonnellate. Il ricalcolo viene effettuato per l'intero triennio esposto.</t>
  </si>
  <si>
    <t>TOTALE ORE LAVORATE ORDINARIE</t>
  </si>
  <si>
    <t>Emissioni parco automezzi aziendali</t>
  </si>
  <si>
    <t>Spostamenti casa-lavoro per dipendenti che abitano ad una distanza compresa tra i 20 e i 90km (stima dei dati 2018 e 2019; dati 2020 effettivi)</t>
  </si>
  <si>
    <t>Spostamenti casa-lavoro per dipendenti che abitano ad una distanza inferiore ai 20 km (si stima una distanza media di 15km)</t>
  </si>
  <si>
    <t>Nell'anno 2020 sono state riviste le modalità di calcolo degli spostamenti casa-lavoro e si segnala la suddivisione dei dipendenti tra coloro che devono percorrere un percorso tra i 20 e i 90km e coloro che ne devono percorrere meno di 20. 
Con riferimento alla prima categoria si è effettuato un calcolo effettivo dei km percorsi da ciascun dipendente per il numero di giornate effettive lavorate presso l'azienda; Per la seconda categoria si è tenuto conto del numero effettivo di dipendenti che hanno effettuato il tragitto casa-lavoro con mezzi propri e si è fatta una stima delle giornate medie lavorate presso l'azienda, considerando come distanza media 15km tra andata e ritorno. 
Entrambi i dati nel 2020 si sono sensibilmente ridotti per due ragioni, entrambe come conseguenza della pandemia COVID-19: 
- la prima è dovuta alla introduzione della modalità di lavoro in smart working che pertanto ha richiesto minori spostamenti dei dipendenti da casa fino alla sede di lavoro;
- la seconda è dovuta alla scelta aziendale di limitare gli accessi alla sede, e pertanto, i dipendenti che erano soliti usufruire del mezzo aziendale per recarsi dalla sede aziendale al sito operativo, sono stati autorizzati a usurfurire dei mezzi anche nel tragitto casa-sede dell'azienda. Ciò implica una riduzione dei km casa-lavoro in quanto questi dipendenti possono ora percorrere il solo percorso casa-sito operativo senza passare dalla sede dell'azienda. Questa scelta ha tenuto conto anche dell'eventualità di un aumento dei km percorsi dagli automezzi aziendali e conseguentemente dei consumi che ne derivano. Per il commento agli esiti di questa decisione si rimanda alla dimensione ambientale.</t>
  </si>
  <si>
    <r>
      <t>tCO</t>
    </r>
    <r>
      <rPr>
        <vertAlign val="subscript"/>
        <sz val="12"/>
        <rFont val="Calibri"/>
        <family val="2"/>
      </rPr>
      <t>2</t>
    </r>
    <r>
      <rPr>
        <sz val="12"/>
        <rFont val="Calibri"/>
        <family val="2"/>
      </rPr>
      <t>e</t>
    </r>
  </si>
  <si>
    <t>Nel corso del 2020 si è verificata una emissione di gas presso la sede di Capaccio pari a 10,44 tCO2e avveunta durante la riparazione del gruppo frigo BLUEBOX matricola SB1008075 a servizio della sala server. L'attrezzatura presentava una microperdita non visibile. La rilevazione è stata effettuata dal soggetto terzo incaricato della riparazione ed è stata prontamente inviata apposita comunicazione del rapporto di intervento a Banca Dati Gas Fluorurati.</t>
  </si>
  <si>
    <t>di cui LAVORATE IN SMART WORKING</t>
  </si>
  <si>
    <t xml:space="preserve">Spostamenti fuori sede </t>
  </si>
  <si>
    <t xml:space="preserve">Alle percorrenze del tragitto casa-lavoro si aggiungono - sempre con mezzi propri - alcuni spostamenti fuori dalla sede aziendale per ragioni lavorative. La necessità di utilizzare il proprio mezzo può essere dettata dalla temporanea indisponibilità di mezzi aziendali oppure - specialmente in periodo di pandemia - dalla sollecitazione aziendale di prediligere i mezzi di proprietà dei dipendenti invece di optare per la condivisione di un mezzo aziendale. 
I dati sopra esposti vengono pubblicati per la prima volta nell'anno 2020 nonostante il continuo monitoraggio svolto negli anni anche ai fini delle coperture assicurative previste dall'azienda. </t>
  </si>
  <si>
    <t>Km percorsi dai dipendenti con auto proprie per spostamenti fuori dalla sede aziendale ma legati alla attività lavorativa</t>
  </si>
  <si>
    <t>Km percorsi dai dipendenti  con auto proprie per raggiungere la sede di lavoro</t>
  </si>
  <si>
    <t>Emissioni in atmosfera imputabili agli spostamenti - con mezzi propri - dei dipendenti fuori dalla sede aziendale per attività lavorative  (determinazione in base ai Km percorsi annualmente per la copertura del tragitto)</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</si>
</sst>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_-;\-* #,##0_-;_-* \-_-;_-@_-"/>
    <numFmt numFmtId="165" formatCode="_-* #,##0.00_-;\-* #,##0.00_-;_-* \-??_-;_-@_-"/>
    <numFmt numFmtId="166" formatCode="_-&quot;€ &quot;* #,##0_-;&quot;-€ &quot;* #,##0_-;_-&quot;€ &quot;* \-_-;_-@_-"/>
    <numFmt numFmtId="167" formatCode="_-&quot;€ &quot;* #,##0.00_-;&quot;-€ &quot;* #,##0.00_-;_-&quot;€ &quot;* \-??_-;_-@_-"/>
    <numFmt numFmtId="168" formatCode="#,##0.00_ ;\-#,##0.00\ "/>
    <numFmt numFmtId="169" formatCode="0.0%"/>
    <numFmt numFmtId="170" formatCode="_-* #,##0_-;\-* #,##0_-;_-* \-??_-;_-@_-"/>
    <numFmt numFmtId="171" formatCode="#,##0.0"/>
    <numFmt numFmtId="172" formatCode="#,##0.000"/>
    <numFmt numFmtId="173" formatCode="#,##0_ ;\-#,##0\ "/>
    <numFmt numFmtId="174" formatCode="0.000"/>
    <numFmt numFmtId="175" formatCode="0.0000000"/>
    <numFmt numFmtId="176" formatCode="0.000000"/>
    <numFmt numFmtId="177" formatCode="0.0000"/>
    <numFmt numFmtId="178" formatCode="_-* #,##0.0_-;\-* #,##0.0_-;_-* \-??_-;_-@_-"/>
    <numFmt numFmtId="179" formatCode="0.0"/>
    <numFmt numFmtId="180" formatCode="&quot;Sì&quot;;&quot;Sì&quot;;&quot;No&quot;"/>
    <numFmt numFmtId="181" formatCode="&quot;Vero&quot;;&quot;Vero&quot;;&quot;Falso&quot;"/>
    <numFmt numFmtId="182" formatCode="&quot;Attivo&quot;;&quot;Attivo&quot;;&quot;Inattivo&quot;"/>
    <numFmt numFmtId="183" formatCode="[$€-2]\ #.##000_);[Red]\([$€-2]\ #.##000\)"/>
    <numFmt numFmtId="184" formatCode="_-* #,##0_-;\-* #,##0_-;_-* &quot;-&quot;??_-;_-@_-"/>
  </numFmts>
  <fonts count="62">
    <font>
      <sz val="10"/>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b/>
      <sz val="11"/>
      <color indexed="8"/>
      <name val="Calibri"/>
      <family val="2"/>
    </font>
    <font>
      <sz val="11"/>
      <color indexed="20"/>
      <name val="Calibri"/>
      <family val="2"/>
    </font>
    <font>
      <sz val="11"/>
      <color indexed="17"/>
      <name val="Calibri"/>
      <family val="2"/>
    </font>
    <font>
      <b/>
      <sz val="12"/>
      <name val="Calibri"/>
      <family val="2"/>
    </font>
    <font>
      <sz val="12"/>
      <name val="Calibri"/>
      <family val="2"/>
    </font>
    <font>
      <sz val="12"/>
      <color indexed="10"/>
      <name val="Calibri"/>
      <family val="2"/>
    </font>
    <font>
      <b/>
      <sz val="26"/>
      <color indexed="10"/>
      <name val="Calibri"/>
      <family val="2"/>
    </font>
    <font>
      <sz val="26"/>
      <color indexed="12"/>
      <name val="Calibri"/>
      <family val="2"/>
    </font>
    <font>
      <b/>
      <sz val="16"/>
      <color indexed="10"/>
      <name val="Calibri"/>
      <family val="2"/>
    </font>
    <font>
      <sz val="12"/>
      <color indexed="8"/>
      <name val="Calibri"/>
      <family val="2"/>
    </font>
    <font>
      <b/>
      <sz val="16"/>
      <color indexed="30"/>
      <name val="Calibri"/>
      <family val="2"/>
    </font>
    <font>
      <b/>
      <i/>
      <sz val="12"/>
      <name val="Calibri"/>
      <family val="2"/>
    </font>
    <font>
      <vertAlign val="superscript"/>
      <sz val="12"/>
      <name val="Calibri"/>
      <family val="2"/>
    </font>
    <font>
      <vertAlign val="subscript"/>
      <sz val="12"/>
      <name val="Calibri"/>
      <family val="2"/>
    </font>
    <font>
      <b/>
      <sz val="12"/>
      <color indexed="8"/>
      <name val="Calibri"/>
      <family val="2"/>
    </font>
    <font>
      <b/>
      <sz val="12"/>
      <color indexed="10"/>
      <name val="Calibri"/>
      <family val="2"/>
    </font>
    <font>
      <sz val="12"/>
      <color indexed="12"/>
      <name val="Calibri"/>
      <family val="2"/>
    </font>
    <font>
      <sz val="8"/>
      <name val="Arial"/>
      <family val="2"/>
    </font>
    <font>
      <u val="single"/>
      <sz val="10"/>
      <color indexed="30"/>
      <name val="Arial"/>
      <family val="2"/>
    </font>
    <font>
      <u val="single"/>
      <sz val="10"/>
      <color indexed="25"/>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theme="1"/>
      <name val="Calibri"/>
      <family val="2"/>
    </font>
    <font>
      <b/>
      <sz val="11"/>
      <color rgb="FFFA7D00"/>
      <name val="Calibri"/>
      <family val="2"/>
    </font>
    <font>
      <sz val="11"/>
      <color rgb="FFFA7D00"/>
      <name val="Calibri"/>
      <family val="2"/>
    </font>
    <font>
      <b/>
      <sz val="11"/>
      <color theme="0"/>
      <name val="Calibri"/>
      <family val="2"/>
    </font>
    <font>
      <u val="single"/>
      <sz val="10"/>
      <color theme="10"/>
      <name val="Arial"/>
      <family val="2"/>
    </font>
    <font>
      <u val="single"/>
      <sz val="10"/>
      <color theme="11"/>
      <name val="Arial"/>
      <family val="2"/>
    </font>
    <font>
      <sz val="11"/>
      <color theme="0"/>
      <name val="Calibri"/>
      <family val="2"/>
    </font>
    <font>
      <sz val="11"/>
      <color rgb="FF3F3F7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26"/>
      <color rgb="FFFF0000"/>
      <name val="Calibri"/>
      <family val="2"/>
    </font>
    <font>
      <sz val="12"/>
      <color rgb="FFFF0000"/>
      <name val="Calibri"/>
      <family val="2"/>
    </font>
    <font>
      <b/>
      <sz val="12"/>
      <color rgb="FFFF0000"/>
      <name val="Calibri"/>
      <family val="2"/>
    </font>
    <font>
      <sz val="12"/>
      <color theme="1"/>
      <name val="Calibri"/>
      <family val="2"/>
    </font>
  </fonts>
  <fills count="57">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20"/>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right style="thin"/>
      <top style="thin"/>
      <bottom style="thin"/>
    </border>
    <border>
      <left style="thin">
        <color indexed="8"/>
      </left>
      <right>
        <color indexed="63"/>
      </right>
      <top style="thin">
        <color indexed="8"/>
      </top>
      <bottom>
        <color indexed="63"/>
      </bottom>
    </border>
    <border>
      <left style="thin">
        <color indexed="8"/>
      </left>
      <right>
        <color indexed="63"/>
      </right>
      <top>
        <color indexed="63"/>
      </top>
      <bottom style="thin">
        <color indexed="8"/>
      </bottom>
    </border>
    <border>
      <left>
        <color indexed="63"/>
      </left>
      <right style="thin">
        <color indexed="8"/>
      </right>
      <top style="thin">
        <color indexed="8"/>
      </top>
      <bottom>
        <color indexed="63"/>
      </bottom>
    </border>
    <border>
      <left>
        <color indexed="63"/>
      </left>
      <right style="thin">
        <color indexed="8"/>
      </right>
      <top style="thin">
        <color indexed="8"/>
      </top>
      <bottom style="thin">
        <color indexed="8"/>
      </bottom>
    </border>
    <border>
      <left>
        <color indexed="63"/>
      </left>
      <right style="thin">
        <color indexed="8"/>
      </right>
      <top>
        <color indexed="63"/>
      </top>
      <bottom style="thin">
        <color indexed="8"/>
      </bottom>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diagonalUp="1" diagonalDown="1">
      <left style="thin">
        <color indexed="8"/>
      </left>
      <right style="thin">
        <color indexed="8"/>
      </right>
      <top style="thin">
        <color indexed="8"/>
      </top>
      <bottom style="thin">
        <color indexed="8"/>
      </bottom>
      <diagonal style="double">
        <color indexed="8"/>
      </diagonal>
    </border>
    <border>
      <left style="thin">
        <color indexed="8"/>
      </left>
      <right>
        <color indexed="63"/>
      </right>
      <top>
        <color indexed="63"/>
      </top>
      <bottom>
        <color indexed="63"/>
      </bottom>
    </border>
    <border>
      <left>
        <color indexed="63"/>
      </left>
      <right style="thin">
        <color indexed="8"/>
      </right>
      <top>
        <color indexed="63"/>
      </top>
      <bottom>
        <color indexed="63"/>
      </bottom>
    </border>
  </borders>
  <cellStyleXfs count="2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0" fontId="39"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39"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39"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39"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39"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9"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9"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9"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9"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9"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39"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9"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9" fillId="24"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39" fillId="2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39" fillId="27"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9" fillId="28"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39" fillId="30"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39" fillId="32"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40" fillId="34" borderId="1" applyNumberFormat="0" applyAlignment="0" applyProtection="0"/>
    <xf numFmtId="0" fontId="3" fillId="35" borderId="2" applyNumberFormat="0" applyAlignment="0" applyProtection="0"/>
    <xf numFmtId="0" fontId="3" fillId="35" borderId="2" applyNumberFormat="0" applyAlignment="0" applyProtection="0"/>
    <xf numFmtId="0" fontId="3" fillId="35" borderId="2" applyNumberFormat="0" applyAlignment="0" applyProtection="0"/>
    <xf numFmtId="0" fontId="41" fillId="0" borderId="3" applyNumberFormat="0" applyFill="0" applyAlignment="0" applyProtection="0"/>
    <xf numFmtId="0" fontId="4" fillId="0" borderId="4" applyNumberFormat="0" applyFill="0" applyAlignment="0" applyProtection="0"/>
    <xf numFmtId="0" fontId="42" fillId="36" borderId="5" applyNumberFormat="0" applyAlignment="0" applyProtection="0"/>
    <xf numFmtId="0" fontId="5" fillId="37" borderId="6" applyNumberFormat="0" applyAlignment="0" applyProtection="0"/>
    <xf numFmtId="0" fontId="5" fillId="37" borderId="6" applyNumberFormat="0" applyAlignment="0" applyProtection="0"/>
    <xf numFmtId="0" fontId="5" fillId="37"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8"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45" fillId="40"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45" fillId="42"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45" fillId="44"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45"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5" fillId="46"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46" fillId="48" borderId="1" applyNumberFormat="0" applyAlignment="0" applyProtection="0"/>
    <xf numFmtId="0" fontId="6" fillId="13" borderId="2" applyNumberFormat="0" applyAlignment="0" applyProtection="0"/>
    <xf numFmtId="0" fontId="6" fillId="13" borderId="2" applyNumberFormat="0" applyAlignment="0" applyProtection="0"/>
    <xf numFmtId="0" fontId="6" fillId="13" borderId="2" applyNumberFormat="0" applyAlignment="0" applyProtection="0"/>
    <xf numFmtId="165" fontId="0" fillId="0" borderId="0" applyFill="0" applyBorder="0" applyAlignment="0" applyProtection="0"/>
    <xf numFmtId="164" fontId="0" fillId="0" borderId="0" applyFill="0" applyBorder="0" applyAlignment="0" applyProtection="0"/>
    <xf numFmtId="41" fontId="0" fillId="0" borderId="0" applyFill="0" applyBorder="0" applyAlignment="0" applyProtection="0"/>
    <xf numFmtId="165" fontId="0" fillId="0" borderId="0" applyFill="0" applyBorder="0" applyAlignment="0" applyProtection="0"/>
    <xf numFmtId="165" fontId="0" fillId="0" borderId="0" applyFill="0" applyBorder="0" applyAlignment="0" applyProtection="0"/>
    <xf numFmtId="165" fontId="0" fillId="0" borderId="0" applyFill="0" applyBorder="0" applyAlignment="0" applyProtection="0"/>
    <xf numFmtId="165" fontId="0" fillId="0" borderId="0" applyFill="0" applyBorder="0" applyAlignment="0" applyProtection="0"/>
    <xf numFmtId="165" fontId="0" fillId="0" borderId="0" applyFill="0" applyBorder="0" applyAlignment="0" applyProtection="0"/>
    <xf numFmtId="165" fontId="0" fillId="0" borderId="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5" fontId="0" fillId="0" borderId="0" applyFill="0" applyBorder="0" applyAlignment="0" applyProtection="0"/>
    <xf numFmtId="165" fontId="0" fillId="0" borderId="0" applyFill="0" applyBorder="0" applyAlignment="0" applyProtection="0"/>
    <xf numFmtId="165" fontId="0" fillId="0" borderId="0" applyFill="0" applyBorder="0" applyAlignment="0" applyProtection="0"/>
    <xf numFmtId="165" fontId="0" fillId="0" borderId="0" applyFill="0" applyBorder="0" applyAlignment="0" applyProtection="0"/>
    <xf numFmtId="165" fontId="0" fillId="0" borderId="0" applyFill="0" applyBorder="0" applyAlignment="0" applyProtection="0"/>
    <xf numFmtId="165" fontId="0" fillId="0" borderId="0" applyFill="0" applyBorder="0" applyAlignment="0" applyProtection="0"/>
    <xf numFmtId="165" fontId="0" fillId="0" borderId="0" applyFill="0" applyBorder="0" applyAlignment="0" applyProtection="0"/>
    <xf numFmtId="165" fontId="0" fillId="0" borderId="0" applyFill="0" applyBorder="0" applyAlignment="0" applyProtection="0"/>
    <xf numFmtId="165" fontId="0" fillId="0" borderId="0" applyFill="0" applyBorder="0" applyAlignment="0" applyProtection="0"/>
    <xf numFmtId="165" fontId="0" fillId="0" borderId="0" applyFill="0" applyBorder="0" applyAlignment="0" applyProtection="0"/>
    <xf numFmtId="165" fontId="0" fillId="0" borderId="0" applyFill="0" applyBorder="0" applyAlignment="0" applyProtection="0"/>
    <xf numFmtId="165" fontId="0" fillId="0" borderId="0" applyFill="0" applyBorder="0" applyAlignment="0" applyProtection="0"/>
    <xf numFmtId="165" fontId="0" fillId="0" borderId="0" applyFill="0" applyBorder="0" applyAlignment="0" applyProtection="0"/>
    <xf numFmtId="165" fontId="0" fillId="0" borderId="0" applyFill="0" applyBorder="0" applyAlignment="0" applyProtection="0"/>
    <xf numFmtId="165" fontId="0" fillId="0" borderId="0" applyFill="0" applyBorder="0" applyAlignment="0" applyProtection="0"/>
    <xf numFmtId="165" fontId="0" fillId="0" borderId="0" applyFill="0" applyBorder="0" applyAlignment="0" applyProtection="0"/>
    <xf numFmtId="0" fontId="0" fillId="0" borderId="0" applyNumberFormat="0" applyFill="0" applyBorder="0" applyAlignment="0" applyProtection="0"/>
    <xf numFmtId="165" fontId="0" fillId="0" borderId="0" applyFill="0" applyBorder="0" applyAlignment="0" applyProtection="0"/>
    <xf numFmtId="165" fontId="0" fillId="0" borderId="0" applyFill="0" applyBorder="0" applyAlignment="0" applyProtection="0"/>
    <xf numFmtId="165" fontId="0" fillId="0" borderId="0" applyFill="0" applyBorder="0" applyAlignment="0" applyProtection="0"/>
    <xf numFmtId="165" fontId="0" fillId="0" borderId="0" applyFill="0" applyBorder="0" applyAlignment="0" applyProtection="0"/>
    <xf numFmtId="0" fontId="47" fillId="49" borderId="0" applyNumberFormat="0" applyBorder="0" applyAlignment="0" applyProtection="0"/>
    <xf numFmtId="0" fontId="7" fillId="50" borderId="0" applyNumberFormat="0" applyBorder="0" applyAlignment="0" applyProtection="0"/>
    <xf numFmtId="0" fontId="7" fillId="50" borderId="0" applyNumberFormat="0" applyBorder="0" applyAlignment="0" applyProtection="0"/>
    <xf numFmtId="0" fontId="7" fillId="50"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51" borderId="7" applyNumberFormat="0" applyFont="0" applyAlignment="0" applyProtection="0"/>
    <xf numFmtId="0" fontId="0" fillId="52" borderId="8" applyNumberFormat="0" applyAlignment="0" applyProtection="0"/>
    <xf numFmtId="0" fontId="0" fillId="52" borderId="8" applyNumberFormat="0" applyAlignment="0" applyProtection="0"/>
    <xf numFmtId="0" fontId="0" fillId="52" borderId="8" applyNumberFormat="0" applyAlignment="0" applyProtection="0"/>
    <xf numFmtId="0" fontId="0" fillId="52" borderId="8" applyNumberFormat="0" applyAlignment="0" applyProtection="0"/>
    <xf numFmtId="0" fontId="48" fillId="34" borderId="9" applyNumberFormat="0" applyAlignment="0" applyProtection="0"/>
    <xf numFmtId="0" fontId="8" fillId="35" borderId="10" applyNumberFormat="0" applyAlignment="0" applyProtection="0"/>
    <xf numFmtId="0" fontId="8" fillId="35" borderId="10" applyNumberFormat="0" applyAlignment="0" applyProtection="0"/>
    <xf numFmtId="0" fontId="8" fillId="35" borderId="10" applyNumberFormat="0" applyAlignment="0" applyProtection="0"/>
    <xf numFmtId="9" fontId="0" fillId="0" borderId="0" applyFill="0" applyBorder="0" applyAlignment="0" applyProtection="0"/>
    <xf numFmtId="9" fontId="0" fillId="0" borderId="0" applyFill="0" applyBorder="0" applyAlignment="0" applyProtection="0"/>
    <xf numFmtId="0" fontId="0" fillId="0" borderId="0" applyNumberFormat="0" applyFill="0" applyBorder="0" applyAlignment="0" applyProtection="0"/>
    <xf numFmtId="9" fontId="0" fillId="0" borderId="0" applyFill="0" applyBorder="0" applyAlignment="0" applyProtection="0"/>
    <xf numFmtId="0" fontId="0" fillId="0" borderId="0" applyNumberFormat="0" applyFill="0" applyBorder="0" applyAlignment="0" applyProtection="0"/>
    <xf numFmtId="9" fontId="0" fillId="0" borderId="0" applyFill="0" applyBorder="0" applyAlignment="0" applyProtection="0"/>
    <xf numFmtId="0" fontId="49" fillId="0" borderId="0" applyNumberFormat="0" applyFill="0" applyBorder="0" applyAlignment="0" applyProtection="0"/>
    <xf numFmtId="0" fontId="9" fillId="0" borderId="0" applyNumberFormat="0" applyFill="0" applyBorder="0" applyAlignment="0" applyProtection="0"/>
    <xf numFmtId="0" fontId="50" fillId="0" borderId="0" applyNumberFormat="0" applyFill="0" applyBorder="0" applyAlignment="0" applyProtection="0"/>
    <xf numFmtId="0" fontId="10" fillId="0" borderId="0" applyNumberFormat="0" applyFill="0" applyBorder="0" applyAlignment="0" applyProtection="0"/>
    <xf numFmtId="0" fontId="51" fillId="0" borderId="0" applyNumberFormat="0" applyFill="0" applyBorder="0" applyAlignment="0" applyProtection="0"/>
    <xf numFmtId="0" fontId="52" fillId="0" borderId="11" applyNumberFormat="0" applyFill="0" applyAlignment="0" applyProtection="0"/>
    <xf numFmtId="0" fontId="11" fillId="0" borderId="12" applyNumberFormat="0" applyFill="0" applyAlignment="0" applyProtection="0"/>
    <xf numFmtId="0" fontId="53" fillId="0" borderId="13" applyNumberFormat="0" applyFill="0" applyAlignment="0" applyProtection="0"/>
    <xf numFmtId="0" fontId="12" fillId="0" borderId="14" applyNumberFormat="0" applyFill="0" applyAlignment="0" applyProtection="0"/>
    <xf numFmtId="0" fontId="54" fillId="0" borderId="15" applyNumberFormat="0" applyFill="0" applyAlignment="0" applyProtection="0"/>
    <xf numFmtId="0" fontId="13" fillId="0" borderId="16" applyNumberFormat="0" applyFill="0" applyAlignment="0" applyProtection="0"/>
    <xf numFmtId="0" fontId="5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55" fillId="0" borderId="17" applyNumberFormat="0" applyFill="0" applyAlignment="0" applyProtection="0"/>
    <xf numFmtId="0" fontId="15" fillId="0" borderId="18" applyNumberFormat="0" applyFill="0" applyAlignment="0" applyProtection="0"/>
    <xf numFmtId="0" fontId="56" fillId="53"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57" fillId="54"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44" fontId="0" fillId="0" borderId="0" applyFill="0" applyBorder="0" applyAlignment="0" applyProtection="0"/>
    <xf numFmtId="166" fontId="0" fillId="0" borderId="0" applyFill="0" applyBorder="0" applyAlignment="0" applyProtection="0"/>
    <xf numFmtId="42" fontId="0" fillId="0" borderId="0" applyFill="0" applyBorder="0" applyAlignment="0" applyProtection="0"/>
    <xf numFmtId="167" fontId="0" fillId="0" borderId="0" applyFill="0" applyBorder="0" applyAlignment="0" applyProtection="0"/>
    <xf numFmtId="167" fontId="0" fillId="0" borderId="0" applyFill="0" applyBorder="0" applyAlignment="0" applyProtection="0"/>
    <xf numFmtId="167" fontId="0" fillId="0" borderId="0" applyFill="0" applyBorder="0" applyAlignment="0" applyProtection="0"/>
    <xf numFmtId="0" fontId="0" fillId="0" borderId="0" applyNumberFormat="0" applyFill="0" applyBorder="0" applyAlignment="0" applyProtection="0"/>
    <xf numFmtId="167" fontId="0" fillId="0" borderId="0" applyFill="0" applyBorder="0" applyAlignment="0" applyProtection="0"/>
    <xf numFmtId="167" fontId="0" fillId="0" borderId="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7" fontId="0" fillId="0" borderId="0" applyFill="0" applyBorder="0" applyAlignment="0" applyProtection="0"/>
    <xf numFmtId="167" fontId="0" fillId="0" borderId="0" applyFill="0" applyBorder="0" applyAlignment="0" applyProtection="0"/>
    <xf numFmtId="167" fontId="0" fillId="0" borderId="0" applyFill="0" applyBorder="0" applyAlignment="0" applyProtection="0"/>
  </cellStyleXfs>
  <cellXfs count="364">
    <xf numFmtId="0" fontId="0" fillId="0" borderId="0" xfId="0" applyAlignment="1">
      <alignment/>
    </xf>
    <xf numFmtId="0" fontId="18" fillId="0" borderId="0" xfId="0" applyFont="1" applyFill="1" applyAlignment="1">
      <alignment vertical="center" wrapText="1"/>
    </xf>
    <xf numFmtId="0" fontId="18" fillId="0" borderId="0" xfId="0" applyFont="1" applyFill="1" applyAlignment="1">
      <alignment horizontal="left" vertical="center" wrapText="1"/>
    </xf>
    <xf numFmtId="0" fontId="18" fillId="0" borderId="0" xfId="0" applyFont="1" applyAlignment="1">
      <alignment horizontal="left" vertical="center" wrapText="1"/>
    </xf>
    <xf numFmtId="0" fontId="19" fillId="0" borderId="0" xfId="0" applyFont="1" applyBorder="1" applyAlignment="1">
      <alignment vertical="center" wrapText="1"/>
    </xf>
    <xf numFmtId="0" fontId="20" fillId="0" borderId="0" xfId="0" applyFont="1" applyBorder="1" applyAlignment="1">
      <alignment vertical="center" wrapText="1"/>
    </xf>
    <xf numFmtId="0" fontId="19" fillId="0" borderId="0" xfId="0" applyFont="1" applyAlignment="1">
      <alignment vertical="center" wrapText="1"/>
    </xf>
    <xf numFmtId="0" fontId="21" fillId="0" borderId="19" xfId="0" applyFont="1" applyBorder="1" applyAlignment="1">
      <alignment horizontal="center" vertical="center" wrapText="1"/>
    </xf>
    <xf numFmtId="0" fontId="22" fillId="0" borderId="0" xfId="0" applyFont="1" applyAlignment="1">
      <alignment horizontal="center" vertical="center" wrapText="1"/>
    </xf>
    <xf numFmtId="0" fontId="23" fillId="0" borderId="19" xfId="0" applyFont="1" applyFill="1" applyBorder="1" applyAlignment="1">
      <alignment horizontal="left" vertical="center" wrapText="1"/>
    </xf>
    <xf numFmtId="0" fontId="18" fillId="0" borderId="19" xfId="0" applyFont="1" applyFill="1" applyBorder="1" applyAlignment="1">
      <alignment vertical="center" wrapText="1"/>
    </xf>
    <xf numFmtId="0" fontId="18" fillId="0" borderId="19" xfId="0" applyFont="1" applyFill="1" applyBorder="1" applyAlignment="1">
      <alignment horizontal="left" vertical="center" wrapText="1"/>
    </xf>
    <xf numFmtId="0" fontId="18" fillId="0" borderId="19" xfId="0" applyFont="1" applyBorder="1" applyAlignment="1">
      <alignment horizontal="left" vertical="center" wrapText="1"/>
    </xf>
    <xf numFmtId="0" fontId="19" fillId="0" borderId="19" xfId="0" applyFont="1" applyFill="1" applyBorder="1" applyAlignment="1">
      <alignment vertical="center" wrapText="1"/>
    </xf>
    <xf numFmtId="0" fontId="19" fillId="0" borderId="19" xfId="0" applyFont="1" applyBorder="1" applyAlignment="1">
      <alignment vertical="center" wrapText="1"/>
    </xf>
    <xf numFmtId="2" fontId="19" fillId="0" borderId="19" xfId="0" applyNumberFormat="1" applyFont="1" applyFill="1" applyBorder="1" applyAlignment="1">
      <alignment vertical="center" wrapText="1"/>
    </xf>
    <xf numFmtId="0" fontId="19" fillId="0" borderId="19" xfId="0" applyNumberFormat="1" applyFont="1" applyFill="1" applyBorder="1" applyAlignment="1">
      <alignment horizontal="right" vertical="center" wrapText="1"/>
    </xf>
    <xf numFmtId="9" fontId="19" fillId="0" borderId="19" xfId="0" applyNumberFormat="1" applyFont="1" applyFill="1" applyBorder="1" applyAlignment="1">
      <alignment horizontal="right" vertical="center" wrapText="1"/>
    </xf>
    <xf numFmtId="2" fontId="19" fillId="0" borderId="19" xfId="0" applyNumberFormat="1" applyFont="1" applyFill="1" applyBorder="1" applyAlignment="1">
      <alignment horizontal="right" vertical="center" wrapText="1"/>
    </xf>
    <xf numFmtId="0" fontId="19" fillId="35" borderId="19" xfId="0" applyFont="1" applyFill="1" applyBorder="1" applyAlignment="1">
      <alignment horizontal="center" vertical="center" wrapText="1"/>
    </xf>
    <xf numFmtId="0" fontId="18" fillId="0" borderId="19" xfId="0" applyFont="1" applyBorder="1" applyAlignment="1">
      <alignment vertical="center" wrapText="1"/>
    </xf>
    <xf numFmtId="0" fontId="19" fillId="0" borderId="19" xfId="0" applyFont="1" applyBorder="1" applyAlignment="1">
      <alignment horizontal="left" vertical="center" wrapText="1"/>
    </xf>
    <xf numFmtId="3" fontId="19" fillId="0" borderId="19" xfId="0" applyNumberFormat="1" applyFont="1" applyBorder="1" applyAlignment="1">
      <alignment horizontal="right" vertical="center" wrapText="1"/>
    </xf>
    <xf numFmtId="3" fontId="19" fillId="0" borderId="19" xfId="0" applyNumberFormat="1" applyFont="1" applyFill="1" applyBorder="1" applyAlignment="1">
      <alignment horizontal="right" vertical="center" wrapText="1"/>
    </xf>
    <xf numFmtId="0" fontId="19" fillId="0" borderId="19" xfId="0" applyFont="1" applyBorder="1" applyAlignment="1">
      <alignment horizontal="right" vertical="center" wrapText="1"/>
    </xf>
    <xf numFmtId="4" fontId="19" fillId="0" borderId="19" xfId="0" applyNumberFormat="1" applyFont="1" applyBorder="1" applyAlignment="1">
      <alignment horizontal="left" vertical="center" wrapText="1"/>
    </xf>
    <xf numFmtId="4" fontId="24" fillId="0" borderId="19" xfId="0" applyNumberFormat="1" applyFont="1" applyFill="1" applyBorder="1" applyAlignment="1">
      <alignment horizontal="left" vertical="center" wrapText="1"/>
    </xf>
    <xf numFmtId="4" fontId="19" fillId="0" borderId="19" xfId="0" applyNumberFormat="1" applyFont="1" applyBorder="1" applyAlignment="1">
      <alignment horizontal="right" vertical="center" wrapText="1"/>
    </xf>
    <xf numFmtId="168" fontId="19" fillId="55" borderId="19" xfId="141" applyNumberFormat="1" applyFont="1" applyFill="1" applyBorder="1" applyAlignment="1" applyProtection="1">
      <alignment vertical="center"/>
      <protection locked="0"/>
    </xf>
    <xf numFmtId="168" fontId="19" fillId="0" borderId="19" xfId="141" applyNumberFormat="1" applyFont="1" applyFill="1" applyBorder="1" applyAlignment="1" applyProtection="1">
      <alignment vertical="center"/>
      <protection locked="0"/>
    </xf>
    <xf numFmtId="0" fontId="19" fillId="0" borderId="0" xfId="0" applyFont="1" applyFill="1" applyAlignment="1">
      <alignment vertical="center" wrapText="1"/>
    </xf>
    <xf numFmtId="168" fontId="24" fillId="0" borderId="19" xfId="141" applyNumberFormat="1" applyFont="1" applyFill="1" applyBorder="1" applyAlignment="1" applyProtection="1">
      <alignment vertical="center"/>
      <protection locked="0"/>
    </xf>
    <xf numFmtId="0" fontId="19" fillId="55" borderId="19" xfId="0" applyFont="1" applyFill="1" applyBorder="1" applyAlignment="1">
      <alignment horizontal="left" vertical="center" wrapText="1"/>
    </xf>
    <xf numFmtId="165" fontId="19" fillId="0" borderId="19" xfId="128" applyFont="1" applyFill="1" applyBorder="1" applyAlignment="1" applyProtection="1">
      <alignment horizontal="right" vertical="center" wrapText="1"/>
      <protection/>
    </xf>
    <xf numFmtId="0" fontId="18" fillId="55" borderId="19" xfId="0" applyFont="1" applyFill="1" applyBorder="1" applyAlignment="1">
      <alignment horizontal="left" vertical="center" wrapText="1"/>
    </xf>
    <xf numFmtId="4" fontId="19" fillId="0" borderId="19" xfId="0" applyNumberFormat="1" applyFont="1" applyBorder="1" applyAlignment="1">
      <alignment vertical="center"/>
    </xf>
    <xf numFmtId="4" fontId="24" fillId="0" borderId="19" xfId="0" applyNumberFormat="1" applyFont="1" applyFill="1" applyBorder="1" applyAlignment="1">
      <alignment vertical="center"/>
    </xf>
    <xf numFmtId="0" fontId="26" fillId="0" borderId="19" xfId="0" applyFont="1" applyBorder="1" applyAlignment="1">
      <alignment horizontal="left" vertical="center" wrapText="1"/>
    </xf>
    <xf numFmtId="0" fontId="19" fillId="0" borderId="19" xfId="0" applyFont="1" applyFill="1" applyBorder="1" applyAlignment="1">
      <alignment horizontal="right" vertical="center" wrapText="1"/>
    </xf>
    <xf numFmtId="10" fontId="19" fillId="0" borderId="19" xfId="178" applyNumberFormat="1" applyFont="1" applyFill="1" applyBorder="1" applyAlignment="1" applyProtection="1">
      <alignment horizontal="right" vertical="center" wrapText="1"/>
      <protection/>
    </xf>
    <xf numFmtId="0" fontId="26" fillId="0" borderId="19" xfId="0" applyFont="1" applyFill="1" applyBorder="1" applyAlignment="1">
      <alignment horizontal="left" vertical="center" wrapText="1"/>
    </xf>
    <xf numFmtId="0" fontId="20" fillId="0" borderId="19" xfId="0" applyFont="1" applyBorder="1" applyAlignment="1">
      <alignment vertical="center" wrapText="1"/>
    </xf>
    <xf numFmtId="0" fontId="20" fillId="0" borderId="19" xfId="0" applyFont="1" applyFill="1" applyBorder="1" applyAlignment="1">
      <alignment vertical="center" wrapText="1"/>
    </xf>
    <xf numFmtId="0" fontId="19" fillId="0" borderId="19" xfId="0" applyFont="1" applyFill="1" applyBorder="1" applyAlignment="1">
      <alignment horizontal="left" vertical="center" wrapText="1"/>
    </xf>
    <xf numFmtId="169" fontId="19" fillId="0" borderId="19" xfId="0" applyNumberFormat="1" applyFont="1" applyFill="1" applyBorder="1" applyAlignment="1">
      <alignment horizontal="right" vertical="center" wrapText="1"/>
    </xf>
    <xf numFmtId="10" fontId="19" fillId="0" borderId="19" xfId="0" applyNumberFormat="1" applyFont="1" applyFill="1" applyBorder="1" applyAlignment="1">
      <alignment horizontal="right" vertical="center" wrapText="1"/>
    </xf>
    <xf numFmtId="10" fontId="19" fillId="0" borderId="19" xfId="0" applyNumberFormat="1" applyFont="1" applyFill="1" applyBorder="1" applyAlignment="1">
      <alignment vertical="center" wrapText="1"/>
    </xf>
    <xf numFmtId="0" fontId="19" fillId="0" borderId="19" xfId="0" applyNumberFormat="1" applyFont="1" applyFill="1" applyBorder="1" applyAlignment="1">
      <alignment horizontal="left" vertical="center" wrapText="1"/>
    </xf>
    <xf numFmtId="3" fontId="19" fillId="0" borderId="19" xfId="0" applyNumberFormat="1" applyFont="1" applyFill="1" applyBorder="1" applyAlignment="1">
      <alignment vertical="center" wrapText="1"/>
    </xf>
    <xf numFmtId="170" fontId="19" fillId="0" borderId="19" xfId="128" applyNumberFormat="1" applyFont="1" applyFill="1" applyBorder="1" applyAlignment="1" applyProtection="1">
      <alignment vertical="center" wrapText="1"/>
      <protection/>
    </xf>
    <xf numFmtId="3" fontId="19" fillId="0" borderId="19" xfId="128" applyNumberFormat="1" applyFont="1" applyFill="1" applyBorder="1" applyAlignment="1" applyProtection="1">
      <alignment horizontal="right" vertical="center" wrapText="1"/>
      <protection/>
    </xf>
    <xf numFmtId="170" fontId="19" fillId="0" borderId="19" xfId="128" applyNumberFormat="1" applyFont="1" applyFill="1" applyBorder="1" applyAlignment="1" applyProtection="1">
      <alignment horizontal="right" vertical="center" wrapText="1"/>
      <protection/>
    </xf>
    <xf numFmtId="3" fontId="24" fillId="0" borderId="19" xfId="0" applyNumberFormat="1" applyFont="1" applyFill="1" applyBorder="1" applyAlignment="1">
      <alignment horizontal="right" vertical="center" wrapText="1"/>
    </xf>
    <xf numFmtId="170" fontId="24" fillId="0" borderId="19" xfId="128" applyNumberFormat="1" applyFont="1" applyFill="1" applyBorder="1" applyAlignment="1" applyProtection="1">
      <alignment horizontal="right" vertical="center" wrapText="1"/>
      <protection/>
    </xf>
    <xf numFmtId="4" fontId="19" fillId="0" borderId="19" xfId="0" applyNumberFormat="1" applyFont="1" applyFill="1" applyBorder="1" applyAlignment="1">
      <alignment horizontal="right" vertical="center" wrapText="1"/>
    </xf>
    <xf numFmtId="4" fontId="19" fillId="0" borderId="19" xfId="0" applyNumberFormat="1" applyFont="1" applyFill="1" applyBorder="1" applyAlignment="1">
      <alignment vertical="center" wrapText="1"/>
    </xf>
    <xf numFmtId="4" fontId="24" fillId="0" borderId="19" xfId="0" applyNumberFormat="1" applyFont="1" applyFill="1" applyBorder="1" applyAlignment="1">
      <alignment horizontal="right" vertical="center" wrapText="1"/>
    </xf>
    <xf numFmtId="172" fontId="19" fillId="0" borderId="19" xfId="0" applyNumberFormat="1" applyFont="1" applyBorder="1" applyAlignment="1">
      <alignment horizontal="right" vertical="center" wrapText="1"/>
    </xf>
    <xf numFmtId="172" fontId="24" fillId="0" borderId="19" xfId="0" applyNumberFormat="1" applyFont="1" applyFill="1" applyBorder="1" applyAlignment="1">
      <alignment horizontal="right" vertical="center" wrapText="1"/>
    </xf>
    <xf numFmtId="0" fontId="19" fillId="56" borderId="19" xfId="0" applyFont="1" applyFill="1" applyBorder="1" applyAlignment="1">
      <alignment vertical="center" wrapText="1"/>
    </xf>
    <xf numFmtId="0" fontId="19" fillId="0" borderId="19" xfId="0" applyFont="1" applyFill="1" applyBorder="1" applyAlignment="1">
      <alignment vertical="center"/>
    </xf>
    <xf numFmtId="172" fontId="19" fillId="0" borderId="19" xfId="0" applyNumberFormat="1" applyFont="1" applyFill="1" applyBorder="1" applyAlignment="1">
      <alignment horizontal="right" vertical="center" wrapText="1"/>
    </xf>
    <xf numFmtId="0" fontId="20" fillId="35" borderId="19" xfId="0" applyFont="1" applyFill="1" applyBorder="1" applyAlignment="1">
      <alignment horizontal="center" vertical="center" wrapText="1"/>
    </xf>
    <xf numFmtId="173" fontId="19" fillId="0" borderId="19" xfId="128" applyNumberFormat="1" applyFont="1" applyFill="1" applyBorder="1" applyAlignment="1" applyProtection="1">
      <alignment horizontal="left" vertical="center"/>
      <protection/>
    </xf>
    <xf numFmtId="173" fontId="24" fillId="0" borderId="19" xfId="128" applyNumberFormat="1" applyFont="1" applyFill="1" applyBorder="1" applyAlignment="1" applyProtection="1">
      <alignment horizontal="left" vertical="center"/>
      <protection/>
    </xf>
    <xf numFmtId="173" fontId="19" fillId="0" borderId="19" xfId="128" applyNumberFormat="1" applyFont="1" applyFill="1" applyBorder="1" applyAlignment="1" applyProtection="1">
      <alignment horizontal="right" vertical="center" wrapText="1"/>
      <protection/>
    </xf>
    <xf numFmtId="173" fontId="24" fillId="0" borderId="19" xfId="128" applyNumberFormat="1" applyFont="1" applyFill="1" applyBorder="1" applyAlignment="1" applyProtection="1">
      <alignment horizontal="right" vertical="center" wrapText="1"/>
      <protection/>
    </xf>
    <xf numFmtId="0" fontId="19" fillId="56" borderId="19" xfId="0" applyFont="1" applyFill="1" applyBorder="1" applyAlignment="1">
      <alignment horizontal="right" vertical="center" wrapText="1"/>
    </xf>
    <xf numFmtId="173" fontId="20" fillId="56" borderId="19" xfId="128" applyNumberFormat="1" applyFont="1" applyFill="1" applyBorder="1" applyAlignment="1" applyProtection="1">
      <alignment horizontal="right" vertical="center" wrapText="1"/>
      <protection/>
    </xf>
    <xf numFmtId="173" fontId="20" fillId="0" borderId="19" xfId="128" applyNumberFormat="1" applyFont="1" applyFill="1" applyBorder="1" applyAlignment="1" applyProtection="1">
      <alignment horizontal="right" vertical="center" wrapText="1"/>
      <protection/>
    </xf>
    <xf numFmtId="173" fontId="19" fillId="0" borderId="19" xfId="128" applyNumberFormat="1" applyFont="1" applyFill="1" applyBorder="1" applyAlignment="1" applyProtection="1">
      <alignment horizontal="left" vertical="center" wrapText="1"/>
      <protection/>
    </xf>
    <xf numFmtId="173" fontId="24" fillId="0" borderId="19" xfId="128" applyNumberFormat="1" applyFont="1" applyFill="1" applyBorder="1" applyAlignment="1" applyProtection="1">
      <alignment horizontal="left" vertical="center" wrapText="1"/>
      <protection/>
    </xf>
    <xf numFmtId="173" fontId="19" fillId="0" borderId="19" xfId="128" applyNumberFormat="1" applyFont="1" applyFill="1" applyBorder="1" applyAlignment="1" applyProtection="1">
      <alignment vertical="center" wrapText="1"/>
      <protection/>
    </xf>
    <xf numFmtId="173" fontId="24" fillId="0" borderId="19" xfId="128" applyNumberFormat="1" applyFont="1" applyFill="1" applyBorder="1" applyAlignment="1" applyProtection="1">
      <alignment vertical="center" wrapText="1"/>
      <protection/>
    </xf>
    <xf numFmtId="173" fontId="19" fillId="0" borderId="19" xfId="0" applyNumberFormat="1" applyFont="1" applyBorder="1" applyAlignment="1">
      <alignment horizontal="left" vertical="center" wrapText="1"/>
    </xf>
    <xf numFmtId="173" fontId="24" fillId="0" borderId="19" xfId="0" applyNumberFormat="1" applyFont="1" applyFill="1" applyBorder="1" applyAlignment="1">
      <alignment horizontal="left" vertical="center" wrapText="1"/>
    </xf>
    <xf numFmtId="170" fontId="19" fillId="0" borderId="19" xfId="128" applyNumberFormat="1" applyFont="1" applyFill="1" applyBorder="1" applyAlignment="1" applyProtection="1">
      <alignment vertical="center"/>
      <protection/>
    </xf>
    <xf numFmtId="170" fontId="24" fillId="0" borderId="19" xfId="128" applyNumberFormat="1" applyFont="1" applyFill="1" applyBorder="1" applyAlignment="1" applyProtection="1">
      <alignment vertical="center"/>
      <protection/>
    </xf>
    <xf numFmtId="173" fontId="24" fillId="0" borderId="19" xfId="0" applyNumberFormat="1" applyFont="1" applyBorder="1" applyAlignment="1">
      <alignment horizontal="left" vertical="center" wrapText="1"/>
    </xf>
    <xf numFmtId="170" fontId="19" fillId="0" borderId="20" xfId="128" applyNumberFormat="1" applyFont="1" applyFill="1" applyBorder="1" applyAlignment="1" applyProtection="1">
      <alignment horizontal="right" vertical="center" wrapText="1"/>
      <protection/>
    </xf>
    <xf numFmtId="173" fontId="19" fillId="0" borderId="19" xfId="0" applyNumberFormat="1" applyFont="1" applyBorder="1" applyAlignment="1">
      <alignment horizontal="center" vertical="center" wrapText="1"/>
    </xf>
    <xf numFmtId="173" fontId="24" fillId="0" borderId="19" xfId="0" applyNumberFormat="1" applyFont="1" applyBorder="1" applyAlignment="1">
      <alignment horizontal="center" vertical="center" wrapText="1"/>
    </xf>
    <xf numFmtId="170" fontId="19" fillId="0" borderId="19" xfId="128" applyNumberFormat="1" applyFont="1" applyFill="1" applyBorder="1" applyAlignment="1" applyProtection="1">
      <alignment horizontal="center" vertical="center" wrapText="1"/>
      <protection/>
    </xf>
    <xf numFmtId="170" fontId="24" fillId="0" borderId="19" xfId="128" applyNumberFormat="1" applyFont="1" applyFill="1" applyBorder="1" applyAlignment="1" applyProtection="1">
      <alignment horizontal="center" vertical="center" wrapText="1"/>
      <protection/>
    </xf>
    <xf numFmtId="170" fontId="19" fillId="0" borderId="19" xfId="0" applyNumberFormat="1" applyFont="1" applyBorder="1" applyAlignment="1">
      <alignment horizontal="left" vertical="center" wrapText="1"/>
    </xf>
    <xf numFmtId="9" fontId="19" fillId="0" borderId="19" xfId="178" applyFont="1" applyFill="1" applyBorder="1" applyAlignment="1" applyProtection="1">
      <alignment horizontal="right" vertical="center" wrapText="1"/>
      <protection/>
    </xf>
    <xf numFmtId="9" fontId="19" fillId="0" borderId="19" xfId="0" applyNumberFormat="1" applyFont="1" applyBorder="1" applyAlignment="1">
      <alignment horizontal="right" vertical="center" wrapText="1"/>
    </xf>
    <xf numFmtId="9" fontId="24" fillId="0" borderId="19" xfId="0" applyNumberFormat="1" applyFont="1" applyFill="1" applyBorder="1" applyAlignment="1">
      <alignment horizontal="right" vertical="center" wrapText="1"/>
    </xf>
    <xf numFmtId="170" fontId="19" fillId="0" borderId="19" xfId="128" applyNumberFormat="1" applyFont="1" applyFill="1" applyBorder="1" applyAlignment="1" applyProtection="1">
      <alignment horizontal="right" vertical="center" wrapText="1"/>
      <protection locked="0"/>
    </xf>
    <xf numFmtId="170" fontId="24" fillId="0" borderId="19" xfId="128" applyNumberFormat="1" applyFont="1" applyFill="1" applyBorder="1" applyAlignment="1" applyProtection="1">
      <alignment horizontal="right" vertical="center" wrapText="1"/>
      <protection locked="0"/>
    </xf>
    <xf numFmtId="3" fontId="19" fillId="0" borderId="19" xfId="0" applyNumberFormat="1" applyFont="1" applyBorder="1" applyAlignment="1">
      <alignment horizontal="left" vertical="center" wrapText="1"/>
    </xf>
    <xf numFmtId="3" fontId="24" fillId="0" borderId="19" xfId="0" applyNumberFormat="1" applyFont="1" applyBorder="1" applyAlignment="1">
      <alignment horizontal="left" vertical="center" wrapText="1"/>
    </xf>
    <xf numFmtId="3" fontId="24" fillId="0" borderId="19" xfId="0" applyNumberFormat="1" applyFont="1" applyBorder="1" applyAlignment="1">
      <alignment horizontal="right" vertical="center" wrapText="1"/>
    </xf>
    <xf numFmtId="0" fontId="19" fillId="35" borderId="19" xfId="0" applyFont="1" applyFill="1" applyBorder="1" applyAlignment="1">
      <alignment vertical="center" wrapText="1"/>
    </xf>
    <xf numFmtId="0" fontId="20" fillId="35" borderId="19" xfId="0" applyFont="1" applyFill="1" applyBorder="1" applyAlignment="1">
      <alignment vertical="center" wrapText="1"/>
    </xf>
    <xf numFmtId="3" fontId="24" fillId="0" borderId="19" xfId="0" applyNumberFormat="1" applyFont="1" applyFill="1" applyBorder="1" applyAlignment="1">
      <alignment horizontal="left" vertical="center" wrapText="1"/>
    </xf>
    <xf numFmtId="3" fontId="19" fillId="35" borderId="19" xfId="0" applyNumberFormat="1" applyFont="1" applyFill="1" applyBorder="1" applyAlignment="1">
      <alignment vertical="center" wrapText="1"/>
    </xf>
    <xf numFmtId="3" fontId="20" fillId="35" borderId="19" xfId="0" applyNumberFormat="1" applyFont="1" applyFill="1" applyBorder="1" applyAlignment="1">
      <alignment vertical="center" wrapText="1"/>
    </xf>
    <xf numFmtId="3" fontId="19" fillId="0" borderId="19" xfId="0" applyNumberFormat="1" applyFont="1" applyBorder="1" applyAlignment="1">
      <alignment vertical="center" wrapText="1"/>
    </xf>
    <xf numFmtId="174" fontId="19" fillId="0" borderId="19" xfId="0" applyNumberFormat="1" applyFont="1" applyFill="1" applyBorder="1" applyAlignment="1">
      <alignment horizontal="right" vertical="center" wrapText="1"/>
    </xf>
    <xf numFmtId="0" fontId="1" fillId="0" borderId="0" xfId="165" applyAlignment="1">
      <alignment horizontal="left"/>
      <protection/>
    </xf>
    <xf numFmtId="174" fontId="19" fillId="0" borderId="19" xfId="128" applyNumberFormat="1" applyFont="1" applyFill="1" applyBorder="1" applyAlignment="1" applyProtection="1">
      <alignment horizontal="right" vertical="center" wrapText="1"/>
      <protection/>
    </xf>
    <xf numFmtId="170" fontId="24" fillId="0" borderId="19" xfId="128" applyNumberFormat="1" applyFont="1" applyFill="1" applyBorder="1" applyAlignment="1" applyProtection="1">
      <alignment vertical="center" wrapText="1"/>
      <protection/>
    </xf>
    <xf numFmtId="0" fontId="19" fillId="0" borderId="0" xfId="0" applyFont="1" applyAlignment="1">
      <alignment horizontal="left" vertical="center" wrapText="1"/>
    </xf>
    <xf numFmtId="175" fontId="19" fillId="0" borderId="19" xfId="0" applyNumberFormat="1" applyFont="1" applyFill="1" applyBorder="1" applyAlignment="1">
      <alignment vertical="center" wrapText="1"/>
    </xf>
    <xf numFmtId="0" fontId="24" fillId="0" borderId="19" xfId="0" applyFont="1" applyFill="1" applyBorder="1" applyAlignment="1">
      <alignment horizontal="right" vertical="center"/>
    </xf>
    <xf numFmtId="177" fontId="24" fillId="0" borderId="19" xfId="0" applyNumberFormat="1" applyFont="1" applyFill="1" applyBorder="1" applyAlignment="1">
      <alignment horizontal="right" vertical="center"/>
    </xf>
    <xf numFmtId="177" fontId="19" fillId="0" borderId="19" xfId="0" applyNumberFormat="1" applyFont="1" applyFill="1" applyBorder="1" applyAlignment="1">
      <alignment horizontal="right" vertical="center"/>
    </xf>
    <xf numFmtId="0" fontId="24" fillId="0" borderId="19" xfId="0" applyFont="1" applyBorder="1" applyAlignment="1">
      <alignment horizontal="right" vertical="center" wrapText="1"/>
    </xf>
    <xf numFmtId="0" fontId="19" fillId="35" borderId="19" xfId="0" applyFont="1" applyFill="1" applyBorder="1" applyAlignment="1">
      <alignment horizontal="left" vertical="center" wrapText="1"/>
    </xf>
    <xf numFmtId="178" fontId="20" fillId="35" borderId="19" xfId="128" applyNumberFormat="1" applyFont="1" applyFill="1" applyBorder="1" applyAlignment="1" applyProtection="1">
      <alignment horizontal="right" vertical="center" wrapText="1"/>
      <protection/>
    </xf>
    <xf numFmtId="179" fontId="19" fillId="0" borderId="19" xfId="0" applyNumberFormat="1" applyFont="1" applyFill="1" applyBorder="1" applyAlignment="1">
      <alignment horizontal="right" vertical="center" wrapText="1"/>
    </xf>
    <xf numFmtId="179" fontId="19" fillId="0" borderId="19" xfId="128" applyNumberFormat="1" applyFont="1" applyFill="1" applyBorder="1" applyAlignment="1" applyProtection="1">
      <alignment horizontal="right" vertical="center" wrapText="1"/>
      <protection/>
    </xf>
    <xf numFmtId="179" fontId="24" fillId="0" borderId="19" xfId="128" applyNumberFormat="1" applyFont="1" applyFill="1" applyBorder="1" applyAlignment="1" applyProtection="1">
      <alignment horizontal="right" vertical="center" wrapText="1"/>
      <protection/>
    </xf>
    <xf numFmtId="179" fontId="19" fillId="0" borderId="19" xfId="128" applyNumberFormat="1" applyFont="1" applyFill="1" applyBorder="1" applyAlignment="1" applyProtection="1">
      <alignment vertical="center" wrapText="1"/>
      <protection/>
    </xf>
    <xf numFmtId="179" fontId="24" fillId="0" borderId="19" xfId="128" applyNumberFormat="1" applyFont="1" applyFill="1" applyBorder="1" applyAlignment="1" applyProtection="1">
      <alignment vertical="center" wrapText="1"/>
      <protection/>
    </xf>
    <xf numFmtId="179" fontId="19" fillId="35" borderId="19" xfId="128" applyNumberFormat="1" applyFont="1" applyFill="1" applyBorder="1" applyAlignment="1" applyProtection="1">
      <alignment horizontal="right" vertical="center" wrapText="1"/>
      <protection/>
    </xf>
    <xf numFmtId="179" fontId="24" fillId="35" borderId="19" xfId="128" applyNumberFormat="1" applyFont="1" applyFill="1" applyBorder="1" applyAlignment="1" applyProtection="1">
      <alignment horizontal="right" vertical="center" wrapText="1"/>
      <protection/>
    </xf>
    <xf numFmtId="170" fontId="19" fillId="35" borderId="19" xfId="128" applyNumberFormat="1" applyFont="1" applyFill="1" applyBorder="1" applyAlignment="1" applyProtection="1">
      <alignment horizontal="right" vertical="center" wrapText="1"/>
      <protection/>
    </xf>
    <xf numFmtId="170" fontId="24" fillId="35" borderId="19" xfId="128" applyNumberFormat="1" applyFont="1" applyFill="1" applyBorder="1" applyAlignment="1" applyProtection="1">
      <alignment horizontal="right" vertical="center" wrapText="1"/>
      <protection/>
    </xf>
    <xf numFmtId="0" fontId="24" fillId="0" borderId="19" xfId="0" applyFont="1" applyFill="1" applyBorder="1" applyAlignment="1">
      <alignment horizontal="right" vertical="center" wrapText="1"/>
    </xf>
    <xf numFmtId="0" fontId="18" fillId="0" borderId="0" xfId="0" applyFont="1" applyAlignment="1">
      <alignment vertical="center" wrapText="1"/>
    </xf>
    <xf numFmtId="0" fontId="24" fillId="0" borderId="19" xfId="0" applyNumberFormat="1" applyFont="1" applyFill="1" applyBorder="1" applyAlignment="1">
      <alignment horizontal="left" vertical="center" wrapText="1"/>
    </xf>
    <xf numFmtId="1" fontId="19" fillId="0" borderId="19" xfId="128" applyNumberFormat="1" applyFont="1" applyFill="1" applyBorder="1" applyAlignment="1" applyProtection="1">
      <alignment vertical="center"/>
      <protection locked="0"/>
    </xf>
    <xf numFmtId="1" fontId="24" fillId="0" borderId="19" xfId="128" applyNumberFormat="1" applyFont="1" applyFill="1" applyBorder="1" applyAlignment="1" applyProtection="1">
      <alignment vertical="center"/>
      <protection locked="0"/>
    </xf>
    <xf numFmtId="1" fontId="19" fillId="0" borderId="19" xfId="128" applyNumberFormat="1" applyFont="1" applyFill="1" applyBorder="1" applyAlignment="1" applyProtection="1">
      <alignment horizontal="right" vertical="center"/>
      <protection locked="0"/>
    </xf>
    <xf numFmtId="1" fontId="24" fillId="0" borderId="19" xfId="128" applyNumberFormat="1" applyFont="1" applyFill="1" applyBorder="1" applyAlignment="1" applyProtection="1">
      <alignment horizontal="right" vertical="center"/>
      <protection locked="0"/>
    </xf>
    <xf numFmtId="1" fontId="19" fillId="0" borderId="19" xfId="0" applyNumberFormat="1" applyFont="1" applyFill="1" applyBorder="1" applyAlignment="1">
      <alignment horizontal="right" vertical="center" wrapText="1"/>
    </xf>
    <xf numFmtId="10" fontId="24" fillId="0" borderId="19" xfId="178" applyNumberFormat="1" applyFont="1" applyFill="1" applyBorder="1" applyAlignment="1" applyProtection="1">
      <alignment horizontal="right" vertical="center" wrapText="1"/>
      <protection/>
    </xf>
    <xf numFmtId="170" fontId="19" fillId="0" borderId="19" xfId="128" applyNumberFormat="1" applyFont="1" applyFill="1" applyBorder="1" applyAlignment="1" applyProtection="1">
      <alignment vertical="center"/>
      <protection locked="0"/>
    </xf>
    <xf numFmtId="170" fontId="24" fillId="0" borderId="19" xfId="128" applyNumberFormat="1" applyFont="1" applyFill="1" applyBorder="1" applyAlignment="1" applyProtection="1">
      <alignment vertical="center"/>
      <protection locked="0"/>
    </xf>
    <xf numFmtId="1" fontId="19" fillId="0" borderId="19" xfId="128" applyNumberFormat="1" applyFont="1" applyFill="1" applyBorder="1" applyAlignment="1" applyProtection="1">
      <alignment horizontal="left" vertical="center"/>
      <protection locked="0"/>
    </xf>
    <xf numFmtId="1" fontId="24" fillId="0" borderId="19" xfId="128" applyNumberFormat="1" applyFont="1" applyFill="1" applyBorder="1" applyAlignment="1" applyProtection="1">
      <alignment horizontal="left" vertical="center"/>
      <protection locked="0"/>
    </xf>
    <xf numFmtId="0" fontId="24" fillId="0" borderId="19" xfId="0" applyFont="1" applyFill="1" applyBorder="1" applyAlignment="1">
      <alignment vertical="center" wrapText="1"/>
    </xf>
    <xf numFmtId="1" fontId="19" fillId="0" borderId="19" xfId="0" applyNumberFormat="1" applyFont="1" applyFill="1" applyBorder="1" applyAlignment="1">
      <alignment horizontal="left" vertical="center" wrapText="1"/>
    </xf>
    <xf numFmtId="1" fontId="24" fillId="0" borderId="19" xfId="0" applyNumberFormat="1" applyFont="1" applyFill="1" applyBorder="1" applyAlignment="1">
      <alignment horizontal="left" vertical="center" wrapText="1"/>
    </xf>
    <xf numFmtId="0" fontId="19" fillId="0" borderId="21" xfId="0" applyFont="1" applyFill="1" applyBorder="1" applyAlignment="1">
      <alignment horizontal="left" vertical="center" wrapText="1"/>
    </xf>
    <xf numFmtId="170" fontId="19" fillId="0" borderId="21" xfId="128" applyNumberFormat="1" applyFont="1" applyFill="1" applyBorder="1" applyAlignment="1" applyProtection="1">
      <alignment vertical="center"/>
      <protection locked="0"/>
    </xf>
    <xf numFmtId="170" fontId="24" fillId="0" borderId="21" xfId="128" applyNumberFormat="1" applyFont="1" applyFill="1" applyBorder="1" applyAlignment="1" applyProtection="1">
      <alignment vertical="center"/>
      <protection locked="0"/>
    </xf>
    <xf numFmtId="0" fontId="19" fillId="0" borderId="20" xfId="0" applyFont="1" applyBorder="1" applyAlignment="1">
      <alignment vertical="center" wrapText="1"/>
    </xf>
    <xf numFmtId="10" fontId="24" fillId="0" borderId="19" xfId="0" applyNumberFormat="1" applyFont="1" applyFill="1" applyBorder="1" applyAlignment="1">
      <alignment vertical="center" wrapText="1"/>
    </xf>
    <xf numFmtId="0" fontId="24" fillId="0" borderId="19" xfId="0" applyFont="1" applyBorder="1" applyAlignment="1">
      <alignment vertical="center" wrapText="1"/>
    </xf>
    <xf numFmtId="1" fontId="19" fillId="0" borderId="19" xfId="0" applyNumberFormat="1" applyFont="1" applyFill="1" applyBorder="1" applyAlignment="1">
      <alignment vertical="center" wrapText="1"/>
    </xf>
    <xf numFmtId="1" fontId="24" fillId="0" borderId="19" xfId="0" applyNumberFormat="1" applyFont="1" applyFill="1" applyBorder="1" applyAlignment="1">
      <alignment vertical="center" wrapText="1"/>
    </xf>
    <xf numFmtId="1" fontId="19" fillId="0" borderId="19" xfId="178" applyNumberFormat="1" applyFont="1" applyFill="1" applyBorder="1" applyAlignment="1" applyProtection="1">
      <alignment vertical="center" wrapText="1"/>
      <protection/>
    </xf>
    <xf numFmtId="1" fontId="24" fillId="0" borderId="19" xfId="178" applyNumberFormat="1" applyFont="1" applyFill="1" applyBorder="1" applyAlignment="1" applyProtection="1">
      <alignment vertical="center" wrapText="1"/>
      <protection/>
    </xf>
    <xf numFmtId="0" fontId="24" fillId="35" borderId="19" xfId="0" applyFont="1" applyFill="1" applyBorder="1" applyAlignment="1">
      <alignment horizontal="center" vertical="center" wrapText="1"/>
    </xf>
    <xf numFmtId="0" fontId="24" fillId="35" borderId="19" xfId="0" applyFont="1" applyFill="1" applyBorder="1" applyAlignment="1">
      <alignment vertical="center" wrapText="1"/>
    </xf>
    <xf numFmtId="0" fontId="24" fillId="0" borderId="19" xfId="0" applyFont="1" applyFill="1" applyBorder="1" applyAlignment="1">
      <alignment horizontal="left" vertical="center" wrapText="1"/>
    </xf>
    <xf numFmtId="3" fontId="19" fillId="0" borderId="19" xfId="0" applyNumberFormat="1" applyFont="1" applyFill="1" applyBorder="1" applyAlignment="1">
      <alignment horizontal="left" vertical="center" wrapText="1"/>
    </xf>
    <xf numFmtId="171" fontId="19" fillId="0" borderId="19" xfId="0" applyNumberFormat="1" applyFont="1" applyFill="1" applyBorder="1" applyAlignment="1">
      <alignment horizontal="left" vertical="center" wrapText="1"/>
    </xf>
    <xf numFmtId="171" fontId="24" fillId="0" borderId="19" xfId="0" applyNumberFormat="1" applyFont="1" applyFill="1" applyBorder="1" applyAlignment="1">
      <alignment horizontal="left" vertical="center" wrapText="1"/>
    </xf>
    <xf numFmtId="170" fontId="19" fillId="0" borderId="19" xfId="128" applyNumberFormat="1" applyFont="1" applyFill="1" applyBorder="1" applyAlignment="1" applyProtection="1">
      <alignment horizontal="right" vertical="center"/>
      <protection locked="0"/>
    </xf>
    <xf numFmtId="170" fontId="24" fillId="0" borderId="19" xfId="128" applyNumberFormat="1" applyFont="1" applyFill="1" applyBorder="1" applyAlignment="1" applyProtection="1">
      <alignment horizontal="right" vertical="center"/>
      <protection locked="0"/>
    </xf>
    <xf numFmtId="0" fontId="24" fillId="0" borderId="19" xfId="0" applyFont="1" applyBorder="1" applyAlignment="1">
      <alignment horizontal="left" vertical="center" wrapText="1"/>
    </xf>
    <xf numFmtId="0" fontId="20" fillId="0" borderId="19" xfId="0" applyNumberFormat="1" applyFont="1" applyBorder="1" applyAlignment="1">
      <alignment horizontal="left" vertical="center" wrapText="1"/>
    </xf>
    <xf numFmtId="179" fontId="19" fillId="0" borderId="19" xfId="0" applyNumberFormat="1" applyFont="1" applyBorder="1" applyAlignment="1">
      <alignment horizontal="left" vertical="center" wrapText="1"/>
    </xf>
    <xf numFmtId="179" fontId="24" fillId="0" borderId="19" xfId="0" applyNumberFormat="1" applyFont="1" applyFill="1" applyBorder="1" applyAlignment="1">
      <alignment horizontal="left" vertical="center" wrapText="1"/>
    </xf>
    <xf numFmtId="179" fontId="19" fillId="0" borderId="19" xfId="0" applyNumberFormat="1" applyFont="1" applyBorder="1" applyAlignment="1">
      <alignment horizontal="right" vertical="center" wrapText="1"/>
    </xf>
    <xf numFmtId="179" fontId="24" fillId="0" borderId="19" xfId="0" applyNumberFormat="1" applyFont="1" applyFill="1" applyBorder="1" applyAlignment="1">
      <alignment horizontal="right" vertical="center" wrapText="1"/>
    </xf>
    <xf numFmtId="0" fontId="18" fillId="41" borderId="19" xfId="0" applyFont="1" applyFill="1" applyBorder="1" applyAlignment="1">
      <alignment horizontal="left" vertical="center" wrapText="1"/>
    </xf>
    <xf numFmtId="0" fontId="30" fillId="0" borderId="19" xfId="0" applyFont="1" applyBorder="1" applyAlignment="1">
      <alignment vertical="center" wrapText="1"/>
    </xf>
    <xf numFmtId="0" fontId="30" fillId="41" borderId="19" xfId="0" applyFont="1" applyFill="1" applyBorder="1" applyAlignment="1">
      <alignment vertical="center" wrapText="1"/>
    </xf>
    <xf numFmtId="170" fontId="19" fillId="0" borderId="19" xfId="152" applyNumberFormat="1" applyFont="1" applyFill="1" applyBorder="1" applyAlignment="1" applyProtection="1">
      <alignment vertical="center"/>
      <protection/>
    </xf>
    <xf numFmtId="0" fontId="19" fillId="55" borderId="19" xfId="0" applyFont="1" applyFill="1" applyBorder="1" applyAlignment="1">
      <alignment vertical="center" wrapText="1"/>
    </xf>
    <xf numFmtId="179" fontId="19" fillId="0" borderId="19" xfId="0" applyNumberFormat="1" applyFont="1" applyFill="1" applyBorder="1" applyAlignment="1">
      <alignment vertical="center" wrapText="1"/>
    </xf>
    <xf numFmtId="9" fontId="19" fillId="0" borderId="19" xfId="0" applyNumberFormat="1" applyFont="1" applyFill="1" applyBorder="1" applyAlignment="1">
      <alignment vertical="center" wrapText="1"/>
    </xf>
    <xf numFmtId="179" fontId="19" fillId="0" borderId="19" xfId="0" applyNumberFormat="1" applyFont="1" applyFill="1" applyBorder="1" applyAlignment="1">
      <alignment horizontal="left" vertical="center" wrapText="1"/>
    </xf>
    <xf numFmtId="179" fontId="24" fillId="0" borderId="19" xfId="0" applyNumberFormat="1" applyFont="1" applyFill="1" applyBorder="1" applyAlignment="1">
      <alignment vertical="center" wrapText="1"/>
    </xf>
    <xf numFmtId="179" fontId="19" fillId="0" borderId="19" xfId="0" applyNumberFormat="1" applyFont="1" applyBorder="1" applyAlignment="1">
      <alignment vertical="center" wrapText="1"/>
    </xf>
    <xf numFmtId="179" fontId="19" fillId="0" borderId="19" xfId="0" applyNumberFormat="1" applyFont="1" applyFill="1" applyBorder="1" applyAlignment="1">
      <alignment vertical="center"/>
    </xf>
    <xf numFmtId="3" fontId="20" fillId="35" borderId="19" xfId="0" applyNumberFormat="1" applyFont="1" applyFill="1" applyBorder="1" applyAlignment="1">
      <alignment horizontal="left" vertical="center" wrapText="1"/>
    </xf>
    <xf numFmtId="171" fontId="19" fillId="0" borderId="19" xfId="0" applyNumberFormat="1" applyFont="1" applyFill="1" applyBorder="1" applyAlignment="1">
      <alignment horizontal="right" vertical="center" wrapText="1"/>
    </xf>
    <xf numFmtId="171" fontId="24" fillId="0" borderId="19" xfId="0" applyNumberFormat="1" applyFont="1" applyFill="1" applyBorder="1" applyAlignment="1">
      <alignment horizontal="right" vertical="center" wrapText="1"/>
    </xf>
    <xf numFmtId="171" fontId="19" fillId="35" borderId="19" xfId="0" applyNumberFormat="1" applyFont="1" applyFill="1" applyBorder="1" applyAlignment="1">
      <alignment horizontal="left" vertical="center" wrapText="1"/>
    </xf>
    <xf numFmtId="169" fontId="24" fillId="0" borderId="19" xfId="178" applyNumberFormat="1" applyFont="1" applyFill="1" applyBorder="1" applyAlignment="1" applyProtection="1">
      <alignment horizontal="right" vertical="center" wrapText="1"/>
      <protection/>
    </xf>
    <xf numFmtId="169" fontId="19" fillId="0" borderId="19" xfId="178" applyNumberFormat="1" applyFont="1" applyFill="1" applyBorder="1" applyAlignment="1" applyProtection="1">
      <alignment horizontal="right" vertical="center" wrapText="1"/>
      <protection/>
    </xf>
    <xf numFmtId="169" fontId="19" fillId="0" borderId="19" xfId="178" applyNumberFormat="1" applyFont="1" applyFill="1" applyBorder="1" applyAlignment="1" applyProtection="1">
      <alignment vertical="center" wrapText="1"/>
      <protection/>
    </xf>
    <xf numFmtId="169" fontId="24" fillId="0" borderId="19" xfId="178" applyNumberFormat="1" applyFont="1" applyFill="1" applyBorder="1" applyAlignment="1" applyProtection="1">
      <alignment vertical="center" wrapText="1"/>
      <protection/>
    </xf>
    <xf numFmtId="0" fontId="19" fillId="0" borderId="19" xfId="0" applyFont="1" applyBorder="1" applyAlignment="1">
      <alignment horizontal="left" vertical="center"/>
    </xf>
    <xf numFmtId="0" fontId="24" fillId="0" borderId="19" xfId="0" applyNumberFormat="1" applyFont="1" applyFill="1" applyBorder="1" applyAlignment="1">
      <alignment horizontal="left" vertical="center"/>
    </xf>
    <xf numFmtId="0" fontId="19" fillId="0" borderId="19" xfId="0" applyFont="1" applyBorder="1" applyAlignment="1">
      <alignment horizontal="right" vertical="center"/>
    </xf>
    <xf numFmtId="0" fontId="19" fillId="0" borderId="19" xfId="0" applyFont="1" applyBorder="1" applyAlignment="1">
      <alignment vertical="center"/>
    </xf>
    <xf numFmtId="0" fontId="24" fillId="0" borderId="19" xfId="0" applyFont="1" applyFill="1" applyBorder="1" applyAlignment="1">
      <alignment vertical="center"/>
    </xf>
    <xf numFmtId="10" fontId="19" fillId="0" borderId="19" xfId="0" applyNumberFormat="1" applyFont="1" applyBorder="1" applyAlignment="1">
      <alignment horizontal="right" vertical="center"/>
    </xf>
    <xf numFmtId="10" fontId="19" fillId="0" borderId="19" xfId="178" applyNumberFormat="1" applyFont="1" applyFill="1" applyBorder="1" applyAlignment="1" applyProtection="1">
      <alignment horizontal="right" vertical="center"/>
      <protection/>
    </xf>
    <xf numFmtId="10" fontId="24" fillId="0" borderId="19" xfId="0" applyNumberFormat="1" applyFont="1" applyFill="1" applyBorder="1" applyAlignment="1">
      <alignment horizontal="right" vertical="center"/>
    </xf>
    <xf numFmtId="10" fontId="24" fillId="0" borderId="19" xfId="178" applyNumberFormat="1" applyFont="1" applyFill="1" applyBorder="1" applyAlignment="1" applyProtection="1">
      <alignment horizontal="right" vertical="center"/>
      <protection/>
    </xf>
    <xf numFmtId="9" fontId="24" fillId="0" borderId="19" xfId="178" applyFont="1" applyFill="1" applyBorder="1" applyAlignment="1" applyProtection="1">
      <alignment horizontal="right" vertical="center" wrapText="1"/>
      <protection/>
    </xf>
    <xf numFmtId="0" fontId="19" fillId="0" borderId="19" xfId="178" applyNumberFormat="1" applyFont="1" applyFill="1" applyBorder="1" applyAlignment="1" applyProtection="1">
      <alignment horizontal="left" vertical="center" wrapText="1"/>
      <protection/>
    </xf>
    <xf numFmtId="179" fontId="19" fillId="0" borderId="19" xfId="178" applyNumberFormat="1" applyFont="1" applyFill="1" applyBorder="1" applyAlignment="1" applyProtection="1">
      <alignment horizontal="left" vertical="center" wrapText="1"/>
      <protection/>
    </xf>
    <xf numFmtId="0" fontId="24" fillId="0" borderId="19" xfId="178" applyNumberFormat="1" applyFont="1" applyFill="1" applyBorder="1" applyAlignment="1" applyProtection="1">
      <alignment horizontal="left" vertical="center" wrapText="1"/>
      <protection/>
    </xf>
    <xf numFmtId="179" fontId="19" fillId="0" borderId="19" xfId="178" applyNumberFormat="1" applyFont="1" applyFill="1" applyBorder="1" applyAlignment="1" applyProtection="1">
      <alignment horizontal="right" vertical="center" wrapText="1"/>
      <protection/>
    </xf>
    <xf numFmtId="179" fontId="24" fillId="0" borderId="19" xfId="178" applyNumberFormat="1" applyFont="1" applyFill="1" applyBorder="1" applyAlignment="1" applyProtection="1">
      <alignment horizontal="right" vertical="center" wrapText="1"/>
      <protection/>
    </xf>
    <xf numFmtId="179" fontId="24" fillId="0" borderId="19" xfId="178" applyNumberFormat="1" applyFont="1" applyFill="1" applyBorder="1" applyAlignment="1" applyProtection="1">
      <alignment horizontal="left" vertical="center" wrapText="1"/>
      <protection/>
    </xf>
    <xf numFmtId="0" fontId="19" fillId="0" borderId="19" xfId="178" applyNumberFormat="1" applyFont="1" applyFill="1" applyBorder="1" applyAlignment="1" applyProtection="1">
      <alignment vertical="center" wrapText="1"/>
      <protection/>
    </xf>
    <xf numFmtId="0" fontId="24" fillId="0" borderId="19" xfId="178" applyNumberFormat="1" applyFont="1" applyFill="1" applyBorder="1" applyAlignment="1" applyProtection="1">
      <alignment vertical="center" wrapText="1"/>
      <protection/>
    </xf>
    <xf numFmtId="179" fontId="19" fillId="0" borderId="19" xfId="178" applyNumberFormat="1" applyFont="1" applyFill="1" applyBorder="1" applyAlignment="1" applyProtection="1">
      <alignment vertical="center" wrapText="1"/>
      <protection/>
    </xf>
    <xf numFmtId="179" fontId="24" fillId="0" borderId="19" xfId="178" applyNumberFormat="1" applyFont="1" applyFill="1" applyBorder="1" applyAlignment="1" applyProtection="1">
      <alignment vertical="center" wrapText="1"/>
      <protection/>
    </xf>
    <xf numFmtId="174" fontId="19" fillId="0" borderId="19" xfId="128" applyNumberFormat="1" applyFont="1" applyFill="1" applyBorder="1" applyAlignment="1" applyProtection="1">
      <alignment vertical="center" wrapText="1"/>
      <protection locked="0"/>
    </xf>
    <xf numFmtId="174" fontId="24" fillId="0" borderId="19" xfId="128" applyNumberFormat="1" applyFont="1" applyFill="1" applyBorder="1" applyAlignment="1" applyProtection="1">
      <alignment vertical="center" wrapText="1"/>
      <protection locked="0"/>
    </xf>
    <xf numFmtId="3" fontId="19" fillId="0" borderId="19" xfId="0" applyNumberFormat="1" applyFont="1" applyBorder="1" applyAlignment="1">
      <alignment vertical="center"/>
    </xf>
    <xf numFmtId="3" fontId="19" fillId="0" borderId="19" xfId="0" applyNumberFormat="1" applyFont="1" applyFill="1" applyBorder="1" applyAlignment="1">
      <alignment vertical="center"/>
    </xf>
    <xf numFmtId="0" fontId="18" fillId="35" borderId="19" xfId="0" applyFont="1" applyFill="1" applyBorder="1" applyAlignment="1">
      <alignment vertical="center" wrapText="1"/>
    </xf>
    <xf numFmtId="0" fontId="18" fillId="0" borderId="22" xfId="0" applyFont="1" applyFill="1" applyBorder="1" applyAlignment="1">
      <alignment horizontal="left" vertical="center" wrapText="1"/>
    </xf>
    <xf numFmtId="0" fontId="26" fillId="0" borderId="22" xfId="0" applyFont="1" applyBorder="1" applyAlignment="1">
      <alignment horizontal="left" vertical="center" wrapText="1"/>
    </xf>
    <xf numFmtId="3" fontId="24" fillId="0" borderId="19" xfId="0" applyNumberFormat="1" applyFont="1" applyFill="1" applyBorder="1" applyAlignment="1">
      <alignment horizontal="right" vertical="center" wrapText="1"/>
    </xf>
    <xf numFmtId="3" fontId="24" fillId="0" borderId="19" xfId="0" applyNumberFormat="1" applyFont="1" applyFill="1" applyBorder="1" applyAlignment="1">
      <alignment vertical="center" wrapText="1"/>
    </xf>
    <xf numFmtId="3" fontId="20" fillId="0" borderId="19" xfId="0" applyNumberFormat="1" applyFont="1" applyFill="1" applyBorder="1" applyAlignment="1">
      <alignment vertical="center" wrapText="1"/>
    </xf>
    <xf numFmtId="3" fontId="20" fillId="41" borderId="19" xfId="0" applyNumberFormat="1" applyFont="1" applyFill="1" applyBorder="1" applyAlignment="1">
      <alignment vertical="center" wrapText="1"/>
    </xf>
    <xf numFmtId="3" fontId="24" fillId="0" borderId="19" xfId="0" applyNumberFormat="1" applyFont="1" applyBorder="1" applyAlignment="1">
      <alignment vertical="center" wrapText="1"/>
    </xf>
    <xf numFmtId="0" fontId="58" fillId="0" borderId="19" xfId="0" applyFont="1" applyBorder="1" applyAlignment="1">
      <alignment horizontal="center" vertical="center" wrapText="1"/>
    </xf>
    <xf numFmtId="0" fontId="59" fillId="0" borderId="19" xfId="0" applyFont="1" applyBorder="1" applyAlignment="1">
      <alignment vertical="center" wrapText="1"/>
    </xf>
    <xf numFmtId="0" fontId="59" fillId="0" borderId="19" xfId="0" applyFont="1" applyFill="1" applyBorder="1" applyAlignment="1">
      <alignment vertical="center" wrapText="1"/>
    </xf>
    <xf numFmtId="3" fontId="59" fillId="0" borderId="19" xfId="0" applyNumberFormat="1" applyFont="1" applyFill="1" applyBorder="1" applyAlignment="1">
      <alignment vertical="center" wrapText="1"/>
    </xf>
    <xf numFmtId="173" fontId="59" fillId="0" borderId="19" xfId="128" applyNumberFormat="1" applyFont="1" applyFill="1" applyBorder="1" applyAlignment="1" applyProtection="1">
      <alignment horizontal="right" vertical="center" wrapText="1"/>
      <protection/>
    </xf>
    <xf numFmtId="0" fontId="59" fillId="35" borderId="19" xfId="0" applyFont="1" applyFill="1" applyBorder="1" applyAlignment="1">
      <alignment vertical="center" wrapText="1"/>
    </xf>
    <xf numFmtId="178" fontId="59" fillId="35" borderId="19" xfId="128" applyNumberFormat="1" applyFont="1" applyFill="1" applyBorder="1" applyAlignment="1" applyProtection="1">
      <alignment horizontal="right" vertical="center" wrapText="1"/>
      <protection/>
    </xf>
    <xf numFmtId="0" fontId="60" fillId="41" borderId="19" xfId="0" applyFont="1" applyFill="1" applyBorder="1" applyAlignment="1">
      <alignment vertical="center" wrapText="1"/>
    </xf>
    <xf numFmtId="3" fontId="59" fillId="35" borderId="19" xfId="0" applyNumberFormat="1" applyFont="1" applyFill="1" applyBorder="1" applyAlignment="1">
      <alignment horizontal="left" vertical="center" wrapText="1"/>
    </xf>
    <xf numFmtId="0" fontId="59" fillId="35" borderId="19" xfId="0" applyFont="1" applyFill="1" applyBorder="1" applyAlignment="1">
      <alignment horizontal="center" vertical="center" wrapText="1"/>
    </xf>
    <xf numFmtId="3" fontId="59" fillId="41" borderId="19" xfId="0" applyNumberFormat="1" applyFont="1" applyFill="1" applyBorder="1" applyAlignment="1">
      <alignment vertical="center" wrapText="1"/>
    </xf>
    <xf numFmtId="0" fontId="59" fillId="0" borderId="0" xfId="0" applyFont="1" applyBorder="1" applyAlignment="1">
      <alignment vertical="center" wrapText="1"/>
    </xf>
    <xf numFmtId="3" fontId="24" fillId="0" borderId="20" xfId="0" applyNumberFormat="1" applyFont="1" applyFill="1" applyBorder="1" applyAlignment="1">
      <alignment horizontal="right" vertical="center" wrapText="1"/>
    </xf>
    <xf numFmtId="3" fontId="19" fillId="0" borderId="21" xfId="0" applyNumberFormat="1" applyFont="1" applyBorder="1" applyAlignment="1">
      <alignment horizontal="left" vertical="center" wrapText="1"/>
    </xf>
    <xf numFmtId="3" fontId="24" fillId="0" borderId="22" xfId="0" applyNumberFormat="1" applyFont="1" applyFill="1" applyBorder="1" applyAlignment="1">
      <alignment vertical="center" wrapText="1"/>
    </xf>
    <xf numFmtId="3" fontId="24" fillId="0" borderId="23" xfId="0" applyNumberFormat="1" applyFont="1" applyFill="1" applyBorder="1" applyAlignment="1">
      <alignment horizontal="right" vertical="center" wrapText="1"/>
    </xf>
    <xf numFmtId="173" fontId="19" fillId="0" borderId="24" xfId="0" applyNumberFormat="1" applyFont="1" applyBorder="1" applyAlignment="1">
      <alignment horizontal="left" vertical="center" wrapText="1"/>
    </xf>
    <xf numFmtId="173" fontId="19" fillId="0" borderId="25" xfId="0" applyNumberFormat="1" applyFont="1" applyBorder="1" applyAlignment="1">
      <alignment horizontal="left" vertical="center" wrapText="1"/>
    </xf>
    <xf numFmtId="173" fontId="19" fillId="0" borderId="20" xfId="0" applyNumberFormat="1" applyFont="1" applyBorder="1" applyAlignment="1">
      <alignment horizontal="left" vertical="center" wrapText="1"/>
    </xf>
    <xf numFmtId="170" fontId="24" fillId="0" borderId="21" xfId="128" applyNumberFormat="1" applyFont="1" applyFill="1" applyBorder="1" applyAlignment="1" applyProtection="1">
      <alignment horizontal="right" vertical="center" wrapText="1"/>
      <protection/>
    </xf>
    <xf numFmtId="170" fontId="24" fillId="0" borderId="22" xfId="128" applyNumberFormat="1" applyFont="1" applyFill="1" applyBorder="1" applyAlignment="1" applyProtection="1">
      <alignment horizontal="right" vertical="center" wrapText="1"/>
      <protection/>
    </xf>
    <xf numFmtId="173" fontId="24" fillId="0" borderId="23" xfId="0" applyNumberFormat="1" applyFont="1" applyBorder="1" applyAlignment="1">
      <alignment horizontal="left" vertical="center" wrapText="1"/>
    </xf>
    <xf numFmtId="170" fontId="19" fillId="0" borderId="23" xfId="128" applyNumberFormat="1" applyFont="1" applyFill="1" applyBorder="1" applyAlignment="1" applyProtection="1">
      <alignment horizontal="right" vertical="center" wrapText="1"/>
      <protection/>
    </xf>
    <xf numFmtId="170" fontId="24" fillId="0" borderId="23" xfId="128" applyNumberFormat="1" applyFont="1" applyFill="1" applyBorder="1" applyAlignment="1" applyProtection="1">
      <alignment horizontal="right" vertical="center" wrapText="1"/>
      <protection/>
    </xf>
    <xf numFmtId="173" fontId="61" fillId="0" borderId="19" xfId="128" applyNumberFormat="1" applyFont="1" applyFill="1" applyBorder="1" applyAlignment="1" applyProtection="1">
      <alignment horizontal="left" vertical="center"/>
      <protection/>
    </xf>
    <xf numFmtId="173" fontId="61" fillId="0" borderId="19" xfId="128" applyNumberFormat="1" applyFont="1" applyFill="1" applyBorder="1" applyAlignment="1" applyProtection="1">
      <alignment horizontal="right" vertical="center" wrapText="1"/>
      <protection/>
    </xf>
    <xf numFmtId="173" fontId="61" fillId="0" borderId="19" xfId="128" applyNumberFormat="1" applyFont="1" applyFill="1" applyBorder="1" applyAlignment="1" applyProtection="1">
      <alignment horizontal="left" vertical="center" wrapText="1"/>
      <protection/>
    </xf>
    <xf numFmtId="170" fontId="61" fillId="0" borderId="19" xfId="128" applyNumberFormat="1" applyFont="1" applyFill="1" applyBorder="1" applyAlignment="1" applyProtection="1">
      <alignment horizontal="right" vertical="center" wrapText="1"/>
      <protection/>
    </xf>
    <xf numFmtId="173" fontId="61" fillId="0" borderId="19" xfId="128" applyNumberFormat="1" applyFont="1" applyFill="1" applyBorder="1" applyAlignment="1" applyProtection="1">
      <alignment vertical="center" wrapText="1"/>
      <protection/>
    </xf>
    <xf numFmtId="173" fontId="61" fillId="0" borderId="19" xfId="0" applyNumberFormat="1" applyFont="1" applyFill="1" applyBorder="1" applyAlignment="1">
      <alignment horizontal="left" vertical="center" wrapText="1"/>
    </xf>
    <xf numFmtId="170" fontId="61" fillId="0" borderId="19" xfId="128" applyNumberFormat="1" applyFont="1" applyFill="1" applyBorder="1" applyAlignment="1" applyProtection="1">
      <alignment vertical="center"/>
      <protection/>
    </xf>
    <xf numFmtId="170" fontId="61" fillId="0" borderId="19" xfId="128" applyNumberFormat="1" applyFont="1" applyFill="1" applyBorder="1" applyAlignment="1" applyProtection="1">
      <alignment horizontal="center" vertical="center" wrapText="1"/>
      <protection/>
    </xf>
    <xf numFmtId="173" fontId="61" fillId="0" borderId="19" xfId="0" applyNumberFormat="1" applyFont="1" applyBorder="1" applyAlignment="1">
      <alignment horizontal="left" vertical="center" wrapText="1"/>
    </xf>
    <xf numFmtId="170" fontId="61" fillId="0" borderId="21" xfId="128" applyNumberFormat="1" applyFont="1" applyFill="1" applyBorder="1" applyAlignment="1" applyProtection="1">
      <alignment horizontal="right" vertical="center" wrapText="1"/>
      <protection/>
    </xf>
    <xf numFmtId="173" fontId="61" fillId="0" borderId="23" xfId="0" applyNumberFormat="1" applyFont="1" applyBorder="1" applyAlignment="1">
      <alignment horizontal="left" vertical="center" wrapText="1"/>
    </xf>
    <xf numFmtId="170" fontId="61" fillId="0" borderId="23" xfId="128" applyNumberFormat="1" applyFont="1" applyFill="1" applyBorder="1" applyAlignment="1" applyProtection="1">
      <alignment horizontal="right" vertical="center" wrapText="1"/>
      <protection/>
    </xf>
    <xf numFmtId="170" fontId="61" fillId="0" borderId="22" xfId="128" applyNumberFormat="1" applyFont="1" applyFill="1" applyBorder="1" applyAlignment="1" applyProtection="1">
      <alignment horizontal="right" vertical="center" wrapText="1"/>
      <protection/>
    </xf>
    <xf numFmtId="173" fontId="61" fillId="0" borderId="19" xfId="0" applyNumberFormat="1" applyFont="1" applyBorder="1" applyAlignment="1">
      <alignment horizontal="center" vertical="center" wrapText="1"/>
    </xf>
    <xf numFmtId="170" fontId="61" fillId="0" borderId="19" xfId="0" applyNumberFormat="1" applyFont="1" applyBorder="1" applyAlignment="1">
      <alignment horizontal="left" vertical="center" wrapText="1"/>
    </xf>
    <xf numFmtId="9" fontId="61" fillId="0" borderId="19" xfId="0" applyNumberFormat="1" applyFont="1" applyFill="1" applyBorder="1" applyAlignment="1">
      <alignment horizontal="right" vertical="center" wrapText="1"/>
    </xf>
    <xf numFmtId="3" fontId="61" fillId="0" borderId="19" xfId="0" applyNumberFormat="1" applyFont="1" applyFill="1" applyBorder="1" applyAlignment="1">
      <alignment horizontal="left" vertical="center" wrapText="1"/>
    </xf>
    <xf numFmtId="3" fontId="61" fillId="0" borderId="19" xfId="0" applyNumberFormat="1" applyFont="1" applyFill="1" applyBorder="1" applyAlignment="1">
      <alignment horizontal="right" vertical="center" wrapText="1"/>
    </xf>
    <xf numFmtId="3" fontId="61" fillId="35" borderId="19" xfId="0" applyNumberFormat="1" applyFont="1" applyFill="1" applyBorder="1" applyAlignment="1">
      <alignment vertical="center" wrapText="1"/>
    </xf>
    <xf numFmtId="3" fontId="24" fillId="0" borderId="21" xfId="0" applyNumberFormat="1" applyFont="1" applyFill="1" applyBorder="1" applyAlignment="1">
      <alignment vertical="center" wrapText="1"/>
    </xf>
    <xf numFmtId="3" fontId="19" fillId="0" borderId="23" xfId="0" applyNumberFormat="1" applyFont="1" applyFill="1" applyBorder="1" applyAlignment="1">
      <alignment horizontal="right" vertical="center" wrapText="1"/>
    </xf>
    <xf numFmtId="3" fontId="19" fillId="0" borderId="22" xfId="0" applyNumberFormat="1" applyFont="1" applyFill="1" applyBorder="1" applyAlignment="1">
      <alignment vertical="center" wrapText="1"/>
    </xf>
    <xf numFmtId="3" fontId="19" fillId="0" borderId="26" xfId="0" applyNumberFormat="1" applyFont="1" applyFill="1" applyBorder="1" applyAlignment="1">
      <alignment vertical="center" wrapText="1"/>
    </xf>
    <xf numFmtId="3" fontId="24" fillId="0" borderId="21" xfId="0" applyNumberFormat="1" applyFont="1" applyFill="1" applyBorder="1" applyAlignment="1">
      <alignment horizontal="right" vertical="center" wrapText="1"/>
    </xf>
    <xf numFmtId="3" fontId="24" fillId="0" borderId="23" xfId="0" applyNumberFormat="1" applyFont="1" applyFill="1" applyBorder="1" applyAlignment="1">
      <alignment vertical="center" wrapText="1"/>
    </xf>
    <xf numFmtId="3" fontId="19" fillId="0" borderId="27" xfId="0" applyNumberFormat="1" applyFont="1" applyFill="1" applyBorder="1" applyAlignment="1">
      <alignment vertical="center" wrapText="1"/>
    </xf>
    <xf numFmtId="0" fontId="18" fillId="35" borderId="19" xfId="0" applyFont="1" applyFill="1" applyBorder="1" applyAlignment="1">
      <alignment horizontal="center" vertical="center" wrapText="1"/>
    </xf>
    <xf numFmtId="0" fontId="19" fillId="0" borderId="21" xfId="0" applyFont="1" applyBorder="1" applyAlignment="1">
      <alignment vertical="center" wrapText="1"/>
    </xf>
    <xf numFmtId="0" fontId="19" fillId="0" borderId="22" xfId="0" applyFont="1" applyBorder="1" applyAlignment="1">
      <alignment horizontal="left" vertical="center" wrapText="1"/>
    </xf>
    <xf numFmtId="0" fontId="19" fillId="0" borderId="19" xfId="0" applyNumberFormat="1" applyFont="1" applyFill="1" applyBorder="1" applyAlignment="1">
      <alignment horizontal="left" vertical="center"/>
    </xf>
    <xf numFmtId="0" fontId="19" fillId="0" borderId="19" xfId="0" applyFont="1" applyFill="1" applyBorder="1" applyAlignment="1">
      <alignment horizontal="right" vertical="center"/>
    </xf>
    <xf numFmtId="10" fontId="19" fillId="0" borderId="19" xfId="0" applyNumberFormat="1" applyFont="1" applyFill="1" applyBorder="1" applyAlignment="1">
      <alignment horizontal="right" vertical="center"/>
    </xf>
    <xf numFmtId="0" fontId="19" fillId="0" borderId="27" xfId="0" applyFont="1" applyBorder="1" applyAlignment="1">
      <alignment horizontal="right" vertical="center" wrapText="1"/>
    </xf>
    <xf numFmtId="0" fontId="19" fillId="0" borderId="27" xfId="0" applyFont="1" applyFill="1" applyBorder="1" applyAlignment="1">
      <alignment horizontal="right" vertical="center" wrapText="1"/>
    </xf>
    <xf numFmtId="169" fontId="19" fillId="0" borderId="22" xfId="178" applyNumberFormat="1" applyFont="1" applyFill="1" applyBorder="1" applyAlignment="1" applyProtection="1">
      <alignment horizontal="right" vertical="center" wrapText="1"/>
      <protection/>
    </xf>
    <xf numFmtId="169" fontId="24" fillId="0" borderId="22" xfId="178" applyNumberFormat="1" applyFont="1" applyFill="1" applyBorder="1" applyAlignment="1" applyProtection="1">
      <alignment horizontal="right" vertical="center" wrapText="1"/>
      <protection/>
    </xf>
    <xf numFmtId="0" fontId="22" fillId="0" borderId="0" xfId="0" applyFont="1" applyBorder="1" applyAlignment="1">
      <alignment vertical="center" wrapText="1"/>
    </xf>
    <xf numFmtId="4" fontId="19" fillId="0" borderId="19" xfId="164" applyNumberFormat="1" applyFont="1" applyFill="1" applyBorder="1">
      <alignment/>
      <protection/>
    </xf>
    <xf numFmtId="165" fontId="19" fillId="0" borderId="19" xfId="128" applyNumberFormat="1" applyFont="1" applyFill="1" applyBorder="1" applyAlignment="1" applyProtection="1">
      <alignment horizontal="right" vertical="center" wrapText="1"/>
      <protection/>
    </xf>
    <xf numFmtId="165" fontId="24" fillId="0" borderId="19" xfId="128" applyNumberFormat="1" applyFont="1" applyFill="1" applyBorder="1" applyAlignment="1" applyProtection="1">
      <alignment horizontal="right" vertical="center" wrapText="1"/>
      <protection/>
    </xf>
    <xf numFmtId="165" fontId="19" fillId="0" borderId="19" xfId="128" applyNumberFormat="1" applyFont="1" applyFill="1" applyBorder="1" applyAlignment="1" applyProtection="1">
      <alignment horizontal="center" vertical="center" wrapText="1"/>
      <protection/>
    </xf>
    <xf numFmtId="3" fontId="24" fillId="0" borderId="22" xfId="0" applyNumberFormat="1" applyFont="1" applyFill="1" applyBorder="1" applyAlignment="1">
      <alignment horizontal="right" vertical="center" wrapText="1"/>
    </xf>
    <xf numFmtId="3" fontId="24" fillId="0" borderId="23" xfId="0" applyNumberFormat="1" applyFont="1" applyFill="1" applyBorder="1" applyAlignment="1">
      <alignment horizontal="right" vertical="center" wrapText="1"/>
    </xf>
    <xf numFmtId="3" fontId="19" fillId="0" borderId="27" xfId="0" applyNumberFormat="1" applyFont="1" applyFill="1" applyBorder="1" applyAlignment="1">
      <alignment horizontal="right" vertical="center" wrapText="1"/>
    </xf>
    <xf numFmtId="44" fontId="19" fillId="0" borderId="19" xfId="208" applyFont="1" applyFill="1" applyBorder="1" applyAlignment="1">
      <alignment horizontal="right" vertical="center" wrapText="1"/>
    </xf>
    <xf numFmtId="177" fontId="24" fillId="0" borderId="19" xfId="0" applyNumberFormat="1" applyFont="1" applyBorder="1" applyAlignment="1">
      <alignment horizontal="right" vertical="center"/>
    </xf>
    <xf numFmtId="177" fontId="19" fillId="0" borderId="19" xfId="0" applyNumberFormat="1" applyFont="1" applyBorder="1" applyAlignment="1">
      <alignment horizontal="right" vertical="center"/>
    </xf>
    <xf numFmtId="174" fontId="19" fillId="0" borderId="19" xfId="128" applyNumberFormat="1" applyFont="1" applyFill="1" applyBorder="1" applyAlignment="1" applyProtection="1">
      <alignment horizontal="center" vertical="center" wrapText="1"/>
      <protection locked="0"/>
    </xf>
    <xf numFmtId="1" fontId="19" fillId="0" borderId="19" xfId="128" applyNumberFormat="1" applyFont="1" applyFill="1" applyBorder="1" applyAlignment="1" applyProtection="1">
      <alignment horizontal="center" vertical="center" wrapText="1"/>
      <protection locked="0"/>
    </xf>
    <xf numFmtId="4" fontId="19" fillId="0" borderId="19" xfId="0" applyNumberFormat="1" applyFont="1" applyFill="1" applyBorder="1" applyAlignment="1">
      <alignment horizontal="center" vertical="center" wrapText="1"/>
    </xf>
    <xf numFmtId="3" fontId="19" fillId="0" borderId="24" xfId="0" applyNumberFormat="1" applyFont="1" applyBorder="1" applyAlignment="1">
      <alignment horizontal="center" vertical="center" wrapText="1"/>
    </xf>
    <xf numFmtId="3" fontId="19" fillId="0" borderId="26" xfId="0" applyNumberFormat="1" applyFont="1" applyBorder="1" applyAlignment="1">
      <alignment horizontal="center" vertical="center" wrapText="1"/>
    </xf>
    <xf numFmtId="3" fontId="19" fillId="0" borderId="25" xfId="0" applyNumberFormat="1" applyFont="1" applyBorder="1" applyAlignment="1">
      <alignment horizontal="center" vertical="center" wrapText="1"/>
    </xf>
    <xf numFmtId="3" fontId="19" fillId="0" borderId="28" xfId="0" applyNumberFormat="1" applyFont="1" applyBorder="1" applyAlignment="1">
      <alignment horizontal="center" vertical="center" wrapText="1"/>
    </xf>
    <xf numFmtId="0" fontId="19" fillId="35" borderId="19" xfId="0" applyFont="1" applyFill="1" applyBorder="1" applyAlignment="1">
      <alignment horizontal="center" vertical="center" wrapText="1"/>
    </xf>
    <xf numFmtId="171" fontId="19" fillId="0" borderId="24" xfId="0" applyNumberFormat="1" applyFont="1" applyFill="1" applyBorder="1" applyAlignment="1">
      <alignment horizontal="center" vertical="center" wrapText="1"/>
    </xf>
    <xf numFmtId="171" fontId="19" fillId="0" borderId="26" xfId="0" applyNumberFormat="1" applyFont="1" applyFill="1" applyBorder="1" applyAlignment="1">
      <alignment horizontal="center" vertical="center" wrapText="1"/>
    </xf>
    <xf numFmtId="171" fontId="19" fillId="0" borderId="25" xfId="0" applyNumberFormat="1" applyFont="1" applyFill="1" applyBorder="1" applyAlignment="1">
      <alignment horizontal="center" vertical="center" wrapText="1"/>
    </xf>
    <xf numFmtId="171" fontId="19" fillId="0" borderId="28" xfId="0" applyNumberFormat="1" applyFont="1" applyFill="1" applyBorder="1" applyAlignment="1">
      <alignment horizontal="center" vertical="center" wrapText="1"/>
    </xf>
    <xf numFmtId="0" fontId="19" fillId="0" borderId="19" xfId="0" applyFont="1" applyFill="1" applyBorder="1" applyAlignment="1">
      <alignment horizontal="center" vertical="center" wrapText="1"/>
    </xf>
    <xf numFmtId="0" fontId="18" fillId="0" borderId="19" xfId="0" applyFont="1" applyBorder="1" applyAlignment="1">
      <alignment horizontal="center" vertical="center" wrapText="1"/>
    </xf>
    <xf numFmtId="0" fontId="18" fillId="0" borderId="20" xfId="0" applyFont="1" applyFill="1" applyBorder="1" applyAlignment="1">
      <alignment horizontal="center" vertical="center" wrapText="1"/>
    </xf>
    <xf numFmtId="0" fontId="18" fillId="0" borderId="29"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19" fillId="0" borderId="26"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31" xfId="0" applyFont="1" applyFill="1" applyBorder="1" applyAlignment="1">
      <alignment horizontal="center" vertical="center" wrapText="1"/>
    </xf>
    <xf numFmtId="0" fontId="19" fillId="0" borderId="28" xfId="0" applyFont="1" applyFill="1" applyBorder="1" applyAlignment="1">
      <alignment horizontal="center" vertical="center" wrapText="1"/>
    </xf>
    <xf numFmtId="3" fontId="19" fillId="0" borderId="19" xfId="0" applyNumberFormat="1" applyFont="1" applyFill="1" applyBorder="1" applyAlignment="1">
      <alignment horizontal="center" vertical="center" wrapText="1"/>
    </xf>
    <xf numFmtId="0" fontId="21" fillId="0" borderId="19" xfId="0" applyFont="1" applyBorder="1" applyAlignment="1">
      <alignment horizontal="center" vertical="center" wrapText="1"/>
    </xf>
    <xf numFmtId="0" fontId="23" fillId="0" borderId="19" xfId="0" applyFont="1" applyFill="1" applyBorder="1" applyAlignment="1">
      <alignment horizontal="center" vertical="center" wrapText="1"/>
    </xf>
    <xf numFmtId="0" fontId="18" fillId="55" borderId="19" xfId="0" applyFont="1" applyFill="1" applyBorder="1" applyAlignment="1">
      <alignment horizontal="center" vertical="center" wrapText="1"/>
    </xf>
    <xf numFmtId="0" fontId="18" fillId="37" borderId="32" xfId="0" applyFont="1" applyFill="1" applyBorder="1" applyAlignment="1">
      <alignment horizontal="center" vertical="center" wrapText="1"/>
    </xf>
    <xf numFmtId="0" fontId="23" fillId="0" borderId="19" xfId="0" applyFont="1" applyBorder="1" applyAlignment="1">
      <alignment horizontal="center" vertical="center" wrapText="1"/>
    </xf>
    <xf numFmtId="0" fontId="25" fillId="35" borderId="19"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9" fillId="0" borderId="19" xfId="0" applyFont="1" applyBorder="1" applyAlignment="1">
      <alignment horizontal="center" vertical="center" wrapText="1"/>
    </xf>
    <xf numFmtId="0" fontId="19" fillId="0" borderId="19" xfId="0" applyFont="1" applyFill="1" applyBorder="1" applyAlignment="1">
      <alignment horizontal="left" vertical="center" wrapText="1"/>
    </xf>
    <xf numFmtId="0" fontId="20" fillId="35" borderId="19" xfId="0" applyFont="1" applyFill="1" applyBorder="1" applyAlignment="1">
      <alignment horizontal="center" vertical="center" wrapText="1"/>
    </xf>
    <xf numFmtId="0" fontId="24" fillId="0" borderId="19" xfId="0" applyFont="1" applyBorder="1" applyAlignment="1">
      <alignment horizontal="center" vertical="center" wrapText="1"/>
    </xf>
    <xf numFmtId="173" fontId="61" fillId="0" borderId="19" xfId="128" applyNumberFormat="1" applyFont="1" applyFill="1" applyBorder="1" applyAlignment="1" applyProtection="1">
      <alignment horizontal="center" vertical="center" wrapText="1"/>
      <protection/>
    </xf>
    <xf numFmtId="0" fontId="19" fillId="35" borderId="20" xfId="0" applyFont="1" applyFill="1" applyBorder="1" applyAlignment="1">
      <alignment horizontal="center" vertical="center" wrapText="1"/>
    </xf>
    <xf numFmtId="0" fontId="19" fillId="35" borderId="29" xfId="0" applyFont="1" applyFill="1" applyBorder="1" applyAlignment="1">
      <alignment horizontal="center" vertical="center" wrapText="1"/>
    </xf>
    <xf numFmtId="0" fontId="19" fillId="35" borderId="27" xfId="0" applyFont="1" applyFill="1" applyBorder="1" applyAlignment="1">
      <alignment horizontal="center" vertical="center" wrapText="1"/>
    </xf>
    <xf numFmtId="0" fontId="19" fillId="0" borderId="20" xfId="0" applyFont="1" applyBorder="1" applyAlignment="1">
      <alignment horizontal="center" vertical="center" wrapText="1"/>
    </xf>
    <xf numFmtId="0" fontId="19" fillId="0" borderId="29" xfId="0" applyFont="1" applyBorder="1" applyAlignment="1">
      <alignment horizontal="center" vertical="center" wrapText="1"/>
    </xf>
    <xf numFmtId="0" fontId="19" fillId="0" borderId="27" xfId="0" applyFont="1" applyBorder="1" applyAlignment="1">
      <alignment horizontal="center" vertical="center" wrapText="1"/>
    </xf>
    <xf numFmtId="0" fontId="19" fillId="0" borderId="21" xfId="0" applyFont="1" applyFill="1" applyBorder="1" applyAlignment="1">
      <alignment horizontal="center" vertical="center" wrapText="1"/>
    </xf>
    <xf numFmtId="0" fontId="29" fillId="0" borderId="19" xfId="0" applyFont="1" applyFill="1" applyBorder="1" applyAlignment="1">
      <alignment horizontal="center" vertical="center" wrapText="1"/>
    </xf>
    <xf numFmtId="0" fontId="29" fillId="0" borderId="21" xfId="0" applyFont="1" applyFill="1" applyBorder="1" applyAlignment="1">
      <alignment horizontal="center" vertical="center" wrapText="1"/>
    </xf>
    <xf numFmtId="0" fontId="18" fillId="35" borderId="19" xfId="0" applyFont="1" applyFill="1" applyBorder="1" applyAlignment="1">
      <alignment horizontal="center" vertical="center" wrapText="1"/>
    </xf>
    <xf numFmtId="1" fontId="19" fillId="0" borderId="19" xfId="128" applyNumberFormat="1" applyFont="1" applyFill="1" applyBorder="1" applyAlignment="1" applyProtection="1">
      <alignment horizontal="center" vertical="center" wrapText="1"/>
      <protection locked="0"/>
    </xf>
    <xf numFmtId="0" fontId="19" fillId="0" borderId="19" xfId="178" applyNumberFormat="1" applyFont="1" applyFill="1" applyBorder="1" applyAlignment="1" applyProtection="1">
      <alignment horizontal="center" vertical="center" wrapText="1"/>
      <protection/>
    </xf>
    <xf numFmtId="0" fontId="19" fillId="0" borderId="22" xfId="0" applyFont="1" applyFill="1" applyBorder="1" applyAlignment="1">
      <alignment horizontal="center" vertical="center" wrapText="1"/>
    </xf>
    <xf numFmtId="0" fontId="29" fillId="0" borderId="19" xfId="0" applyFont="1" applyBorder="1" applyAlignment="1">
      <alignment horizontal="center" vertical="center" wrapText="1"/>
    </xf>
    <xf numFmtId="0" fontId="24" fillId="0" borderId="19" xfId="0" applyFont="1" applyFill="1" applyBorder="1" applyAlignment="1">
      <alignment horizontal="center" vertical="center" wrapText="1"/>
    </xf>
    <xf numFmtId="0" fontId="24" fillId="35" borderId="19" xfId="0" applyFont="1" applyFill="1" applyBorder="1" applyAlignment="1">
      <alignment horizontal="center" vertical="center" wrapText="1"/>
    </xf>
    <xf numFmtId="3" fontId="19" fillId="0" borderId="20" xfId="0" applyNumberFormat="1" applyFont="1" applyBorder="1" applyAlignment="1">
      <alignment horizontal="center" vertical="center" wrapText="1"/>
    </xf>
    <xf numFmtId="3" fontId="19" fillId="0" borderId="27" xfId="0" applyNumberFormat="1" applyFont="1" applyBorder="1" applyAlignment="1">
      <alignment horizontal="center" vertical="center" wrapText="1"/>
    </xf>
    <xf numFmtId="0" fontId="18" fillId="0" borderId="20" xfId="0" applyFont="1" applyBorder="1" applyAlignment="1">
      <alignment horizontal="center" vertical="center"/>
    </xf>
    <xf numFmtId="0" fontId="18" fillId="0" borderId="29" xfId="0" applyFont="1" applyBorder="1" applyAlignment="1">
      <alignment horizontal="center" vertical="center"/>
    </xf>
    <xf numFmtId="0" fontId="18" fillId="0" borderId="27" xfId="0" applyFont="1" applyBorder="1" applyAlignment="1">
      <alignment horizontal="center" vertical="center"/>
    </xf>
    <xf numFmtId="0" fontId="19" fillId="0" borderId="23" xfId="0" applyFont="1" applyBorder="1" applyAlignment="1">
      <alignment horizontal="center" vertical="center" wrapText="1"/>
    </xf>
    <xf numFmtId="0" fontId="18" fillId="0" borderId="19" xfId="0" applyFont="1" applyBorder="1" applyAlignment="1">
      <alignment horizontal="center" vertical="center"/>
    </xf>
    <xf numFmtId="0" fontId="24" fillId="0" borderId="19" xfId="0" applyFont="1" applyFill="1" applyBorder="1" applyAlignment="1">
      <alignment horizontal="center" vertical="center" wrapText="1"/>
    </xf>
    <xf numFmtId="179" fontId="24" fillId="0" borderId="19" xfId="0" applyNumberFormat="1" applyFont="1" applyFill="1" applyBorder="1" applyAlignment="1">
      <alignment horizontal="center" vertical="center" wrapText="1"/>
    </xf>
    <xf numFmtId="171" fontId="19" fillId="0" borderId="19" xfId="0" applyNumberFormat="1" applyFont="1" applyFill="1" applyBorder="1" applyAlignment="1">
      <alignment horizontal="center" vertical="center" wrapText="1"/>
    </xf>
    <xf numFmtId="179" fontId="19" fillId="0" borderId="24" xfId="0" applyNumberFormat="1" applyFont="1" applyFill="1" applyBorder="1" applyAlignment="1">
      <alignment horizontal="center" vertical="center" wrapText="1"/>
    </xf>
    <xf numFmtId="179" fontId="19" fillId="0" borderId="26" xfId="0" applyNumberFormat="1" applyFont="1" applyFill="1" applyBorder="1" applyAlignment="1">
      <alignment horizontal="center" vertical="center" wrapText="1"/>
    </xf>
    <xf numFmtId="179" fontId="19" fillId="0" borderId="33" xfId="0" applyNumberFormat="1" applyFont="1" applyFill="1" applyBorder="1" applyAlignment="1">
      <alignment horizontal="center" vertical="center" wrapText="1"/>
    </xf>
    <xf numFmtId="179" fontId="19" fillId="0" borderId="34" xfId="0" applyNumberFormat="1" applyFont="1" applyFill="1" applyBorder="1" applyAlignment="1">
      <alignment horizontal="center" vertical="center" wrapText="1"/>
    </xf>
    <xf numFmtId="179" fontId="19" fillId="0" borderId="25" xfId="0" applyNumberFormat="1" applyFont="1" applyFill="1" applyBorder="1" applyAlignment="1">
      <alignment horizontal="center" vertical="center" wrapText="1"/>
    </xf>
    <xf numFmtId="179" fontId="19" fillId="0" borderId="28" xfId="0" applyNumberFormat="1" applyFont="1" applyFill="1" applyBorder="1" applyAlignment="1">
      <alignment horizontal="center" vertical="center" wrapText="1"/>
    </xf>
    <xf numFmtId="0" fontId="31" fillId="35" borderId="19" xfId="0" applyFont="1" applyFill="1" applyBorder="1" applyAlignment="1">
      <alignment horizontal="center" vertical="center" wrapText="1"/>
    </xf>
    <xf numFmtId="0" fontId="18" fillId="35" borderId="19" xfId="0" applyFont="1" applyFill="1" applyBorder="1" applyAlignment="1">
      <alignment horizontal="center" vertical="center"/>
    </xf>
    <xf numFmtId="0" fontId="18" fillId="0" borderId="21" xfId="0" applyFont="1" applyBorder="1" applyAlignment="1">
      <alignment horizontal="center" vertical="center" wrapText="1"/>
    </xf>
    <xf numFmtId="179" fontId="19" fillId="0" borderId="19" xfId="178" applyNumberFormat="1" applyFont="1" applyFill="1" applyBorder="1" applyAlignment="1" applyProtection="1">
      <alignment horizontal="center" vertical="center" wrapText="1"/>
      <protection/>
    </xf>
    <xf numFmtId="0" fontId="24" fillId="0" borderId="23" xfId="0" applyFont="1" applyFill="1" applyBorder="1" applyAlignment="1">
      <alignment horizontal="center" vertical="center" wrapText="1"/>
    </xf>
    <xf numFmtId="0" fontId="19" fillId="35" borderId="22" xfId="0" applyFont="1" applyFill="1" applyBorder="1" applyAlignment="1">
      <alignment horizontal="center" vertical="center" wrapText="1"/>
    </xf>
    <xf numFmtId="3" fontId="24" fillId="0" borderId="20" xfId="0" applyNumberFormat="1" applyFont="1" applyFill="1" applyBorder="1" applyAlignment="1">
      <alignment horizontal="center" vertical="center" wrapText="1"/>
    </xf>
    <xf numFmtId="3" fontId="24" fillId="0" borderId="29" xfId="0" applyNumberFormat="1" applyFont="1" applyFill="1" applyBorder="1" applyAlignment="1">
      <alignment horizontal="center" vertical="center" wrapText="1"/>
    </xf>
    <xf numFmtId="3" fontId="24" fillId="0" borderId="27" xfId="0" applyNumberFormat="1" applyFont="1" applyFill="1" applyBorder="1" applyAlignment="1">
      <alignment horizontal="center" vertical="center" wrapText="1"/>
    </xf>
    <xf numFmtId="0" fontId="18" fillId="0" borderId="21" xfId="0" applyFont="1" applyFill="1" applyBorder="1" applyAlignment="1">
      <alignment horizontal="left" vertical="center" wrapText="1"/>
    </xf>
    <xf numFmtId="0" fontId="18" fillId="0" borderId="21" xfId="0" applyFont="1" applyBorder="1" applyAlignment="1">
      <alignment horizontal="left" vertical="center" wrapText="1"/>
    </xf>
  </cellXfs>
  <cellStyles count="208">
    <cellStyle name="Normal" xfId="0"/>
    <cellStyle name="% 2" xfId="15"/>
    <cellStyle name="20% - Colore 1" xfId="16"/>
    <cellStyle name="20% - Colore 1 2" xfId="17"/>
    <cellStyle name="20% - Colore 1 3" xfId="18"/>
    <cellStyle name="20% - Colore 1 4" xfId="19"/>
    <cellStyle name="20% - Colore 2" xfId="20"/>
    <cellStyle name="20% - Colore 2 2" xfId="21"/>
    <cellStyle name="20% - Colore 2 3" xfId="22"/>
    <cellStyle name="20% - Colore 2 4" xfId="23"/>
    <cellStyle name="20% - Colore 3" xfId="24"/>
    <cellStyle name="20% - Colore 3 2" xfId="25"/>
    <cellStyle name="20% - Colore 3 3" xfId="26"/>
    <cellStyle name="20% - Colore 3 4" xfId="27"/>
    <cellStyle name="20% - Colore 4" xfId="28"/>
    <cellStyle name="20% - Colore 4 2" xfId="29"/>
    <cellStyle name="20% - Colore 4 3" xfId="30"/>
    <cellStyle name="20% - Colore 4 4" xfId="31"/>
    <cellStyle name="20% - Colore 5" xfId="32"/>
    <cellStyle name="20% - Colore 5 2" xfId="33"/>
    <cellStyle name="20% - Colore 5 3" xfId="34"/>
    <cellStyle name="20% - Colore 5 4" xfId="35"/>
    <cellStyle name="20% - Colore 6" xfId="36"/>
    <cellStyle name="20% - Colore 6 2" xfId="37"/>
    <cellStyle name="20% - Colore 6 3" xfId="38"/>
    <cellStyle name="20% - Colore 6 4" xfId="39"/>
    <cellStyle name="40% - Colore 1" xfId="40"/>
    <cellStyle name="40% - Colore 1 2" xfId="41"/>
    <cellStyle name="40% - Colore 1 3" xfId="42"/>
    <cellStyle name="40% - Colore 1 4" xfId="43"/>
    <cellStyle name="40% - Colore 2" xfId="44"/>
    <cellStyle name="40% - Colore 2 2" xfId="45"/>
    <cellStyle name="40% - Colore 2 3" xfId="46"/>
    <cellStyle name="40% - Colore 2 4" xfId="47"/>
    <cellStyle name="40% - Colore 3" xfId="48"/>
    <cellStyle name="40% - Colore 3 2" xfId="49"/>
    <cellStyle name="40% - Colore 3 3" xfId="50"/>
    <cellStyle name="40% - Colore 3 4" xfId="51"/>
    <cellStyle name="40% - Colore 4" xfId="52"/>
    <cellStyle name="40% - Colore 4 2" xfId="53"/>
    <cellStyle name="40% - Colore 4 3" xfId="54"/>
    <cellStyle name="40% - Colore 4 4" xfId="55"/>
    <cellStyle name="40% - Colore 5" xfId="56"/>
    <cellStyle name="40% - Colore 5 2" xfId="57"/>
    <cellStyle name="40% - Colore 5 3" xfId="58"/>
    <cellStyle name="40% - Colore 5 4" xfId="59"/>
    <cellStyle name="40% - Colore 6" xfId="60"/>
    <cellStyle name="40% - Colore 6 2" xfId="61"/>
    <cellStyle name="40% - Colore 6 3" xfId="62"/>
    <cellStyle name="40% - Colore 6 4" xfId="63"/>
    <cellStyle name="60% - Colore 1" xfId="64"/>
    <cellStyle name="60% - Colore 1 2" xfId="65"/>
    <cellStyle name="60% - Colore 1 3" xfId="66"/>
    <cellStyle name="60% - Colore 1 4" xfId="67"/>
    <cellStyle name="60% - Colore 2" xfId="68"/>
    <cellStyle name="60% - Colore 2 2" xfId="69"/>
    <cellStyle name="60% - Colore 2 3" xfId="70"/>
    <cellStyle name="60% - Colore 2 4" xfId="71"/>
    <cellStyle name="60% - Colore 3" xfId="72"/>
    <cellStyle name="60% - Colore 3 2" xfId="73"/>
    <cellStyle name="60% - Colore 3 3" xfId="74"/>
    <cellStyle name="60% - Colore 3 4" xfId="75"/>
    <cellStyle name="60% - Colore 4" xfId="76"/>
    <cellStyle name="60% - Colore 4 2" xfId="77"/>
    <cellStyle name="60% - Colore 4 3" xfId="78"/>
    <cellStyle name="60% - Colore 4 4" xfId="79"/>
    <cellStyle name="60% - Colore 5" xfId="80"/>
    <cellStyle name="60% - Colore 5 2" xfId="81"/>
    <cellStyle name="60% - Colore 5 3" xfId="82"/>
    <cellStyle name="60% - Colore 5 4" xfId="83"/>
    <cellStyle name="60% - Colore 6" xfId="84"/>
    <cellStyle name="60% - Colore 6 2" xfId="85"/>
    <cellStyle name="60% - Colore 6 3" xfId="86"/>
    <cellStyle name="60% - Colore 6 4" xfId="87"/>
    <cellStyle name="Calcolo" xfId="88"/>
    <cellStyle name="Calcolo 2" xfId="89"/>
    <cellStyle name="Calcolo 3" xfId="90"/>
    <cellStyle name="Calcolo 4" xfId="91"/>
    <cellStyle name="Cella collegata" xfId="92"/>
    <cellStyle name="Cella collegata 2" xfId="93"/>
    <cellStyle name="Cella da controllare" xfId="94"/>
    <cellStyle name="Cella da controllare 2" xfId="95"/>
    <cellStyle name="Cella da controllare 3" xfId="96"/>
    <cellStyle name="Cella da controllare 4" xfId="97"/>
    <cellStyle name="Hyperlink" xfId="98"/>
    <cellStyle name="Followed Hyperlink" xfId="99"/>
    <cellStyle name="Colore 1" xfId="100"/>
    <cellStyle name="Colore 1 2" xfId="101"/>
    <cellStyle name="Colore 1 3" xfId="102"/>
    <cellStyle name="Colore 1 4" xfId="103"/>
    <cellStyle name="Colore 2" xfId="104"/>
    <cellStyle name="Colore 2 2" xfId="105"/>
    <cellStyle name="Colore 2 3" xfId="106"/>
    <cellStyle name="Colore 2 4" xfId="107"/>
    <cellStyle name="Colore 3" xfId="108"/>
    <cellStyle name="Colore 3 2" xfId="109"/>
    <cellStyle name="Colore 3 3" xfId="110"/>
    <cellStyle name="Colore 3 4" xfId="111"/>
    <cellStyle name="Colore 4" xfId="112"/>
    <cellStyle name="Colore 4 2" xfId="113"/>
    <cellStyle name="Colore 4 3" xfId="114"/>
    <cellStyle name="Colore 4 4" xfId="115"/>
    <cellStyle name="Colore 5" xfId="116"/>
    <cellStyle name="Colore 5 2" xfId="117"/>
    <cellStyle name="Colore 5 3" xfId="118"/>
    <cellStyle name="Colore 5 4" xfId="119"/>
    <cellStyle name="Colore 6" xfId="120"/>
    <cellStyle name="Colore 6 2" xfId="121"/>
    <cellStyle name="Colore 6 3" xfId="122"/>
    <cellStyle name="Colore 6 4" xfId="123"/>
    <cellStyle name="Input" xfId="124"/>
    <cellStyle name="Input 2" xfId="125"/>
    <cellStyle name="Input 3" xfId="126"/>
    <cellStyle name="Input 4" xfId="127"/>
    <cellStyle name="Comma" xfId="128"/>
    <cellStyle name="Migliaia (0)_Anagrafica" xfId="129"/>
    <cellStyle name="Comma [0]" xfId="130"/>
    <cellStyle name="Migliaia 10" xfId="131"/>
    <cellStyle name="Migliaia 11" xfId="132"/>
    <cellStyle name="Migliaia 12" xfId="133"/>
    <cellStyle name="Migliaia 13" xfId="134"/>
    <cellStyle name="Migliaia 14" xfId="135"/>
    <cellStyle name="Migliaia 15" xfId="136"/>
    <cellStyle name="Migliaia 16" xfId="137"/>
    <cellStyle name="Migliaia 17" xfId="138"/>
    <cellStyle name="Migliaia 18" xfId="139"/>
    <cellStyle name="Migliaia 19" xfId="140"/>
    <cellStyle name="Migliaia 2" xfId="141"/>
    <cellStyle name="Migliaia 20" xfId="142"/>
    <cellStyle name="Migliaia 21" xfId="143"/>
    <cellStyle name="Migliaia 22" xfId="144"/>
    <cellStyle name="Migliaia 23" xfId="145"/>
    <cellStyle name="Migliaia 24" xfId="146"/>
    <cellStyle name="Migliaia 25" xfId="147"/>
    <cellStyle name="Migliaia 26" xfId="148"/>
    <cellStyle name="Migliaia 27" xfId="149"/>
    <cellStyle name="Migliaia 28" xfId="150"/>
    <cellStyle name="Migliaia 29" xfId="151"/>
    <cellStyle name="Migliaia 3" xfId="152"/>
    <cellStyle name="Migliaia 30" xfId="153"/>
    <cellStyle name="Migliaia 4" xfId="154"/>
    <cellStyle name="Migliaia 5" xfId="155"/>
    <cellStyle name="Migliaia 6" xfId="156"/>
    <cellStyle name="Migliaia 7" xfId="157"/>
    <cellStyle name="Migliaia 8" xfId="158"/>
    <cellStyle name="Migliaia 9" xfId="159"/>
    <cellStyle name="Neutrale" xfId="160"/>
    <cellStyle name="Neutrale 2" xfId="161"/>
    <cellStyle name="Neutrale 3" xfId="162"/>
    <cellStyle name="Neutrale 4" xfId="163"/>
    <cellStyle name="Normale 2" xfId="164"/>
    <cellStyle name="Normale 2 2" xfId="165"/>
    <cellStyle name="Normale 3" xfId="166"/>
    <cellStyle name="Normale 4" xfId="167"/>
    <cellStyle name="Normale 5" xfId="168"/>
    <cellStyle name="Nota" xfId="169"/>
    <cellStyle name="Nota 2" xfId="170"/>
    <cellStyle name="Nota 2 2" xfId="171"/>
    <cellStyle name="Nota 3" xfId="172"/>
    <cellStyle name="Nota 4" xfId="173"/>
    <cellStyle name="Output" xfId="174"/>
    <cellStyle name="Output 2" xfId="175"/>
    <cellStyle name="Output 3" xfId="176"/>
    <cellStyle name="Output 4" xfId="177"/>
    <cellStyle name="Percent" xfId="178"/>
    <cellStyle name="Percentuale 2" xfId="179"/>
    <cellStyle name="Percentuale 3" xfId="180"/>
    <cellStyle name="Percentuale 4" xfId="181"/>
    <cellStyle name="Percentuale 5" xfId="182"/>
    <cellStyle name="Percentuale 6" xfId="183"/>
    <cellStyle name="Testo avviso" xfId="184"/>
    <cellStyle name="Testo avviso 2" xfId="185"/>
    <cellStyle name="Testo descrittivo" xfId="186"/>
    <cellStyle name="Testo descrittivo 2" xfId="187"/>
    <cellStyle name="Titolo" xfId="188"/>
    <cellStyle name="Titolo 1" xfId="189"/>
    <cellStyle name="Titolo 1 2" xfId="190"/>
    <cellStyle name="Titolo 2" xfId="191"/>
    <cellStyle name="Titolo 2 2" xfId="192"/>
    <cellStyle name="Titolo 3" xfId="193"/>
    <cellStyle name="Titolo 3 2" xfId="194"/>
    <cellStyle name="Titolo 4" xfId="195"/>
    <cellStyle name="Titolo 4 2" xfId="196"/>
    <cellStyle name="Titolo 5" xfId="197"/>
    <cellStyle name="Totale" xfId="198"/>
    <cellStyle name="Totale 2" xfId="199"/>
    <cellStyle name="Valore non valido" xfId="200"/>
    <cellStyle name="Valore non valido 2" xfId="201"/>
    <cellStyle name="Valore non valido 3" xfId="202"/>
    <cellStyle name="Valore non valido 4" xfId="203"/>
    <cellStyle name="Valore valido" xfId="204"/>
    <cellStyle name="Valore valido 2" xfId="205"/>
    <cellStyle name="Valore valido 3" xfId="206"/>
    <cellStyle name="Valore valido 4" xfId="207"/>
    <cellStyle name="Currency" xfId="208"/>
    <cellStyle name="Valuta (0)_Anagrafica" xfId="209"/>
    <cellStyle name="Currency [0]" xfId="210"/>
    <cellStyle name="Valuta 10" xfId="211"/>
    <cellStyle name="Valuta 11" xfId="212"/>
    <cellStyle name="Valuta 12" xfId="213"/>
    <cellStyle name="Valuta 2" xfId="214"/>
    <cellStyle name="Valuta 3" xfId="215"/>
    <cellStyle name="Valuta 4" xfId="216"/>
    <cellStyle name="Valuta 5" xfId="217"/>
    <cellStyle name="Valuta 6" xfId="218"/>
    <cellStyle name="Valuta 7" xfId="219"/>
    <cellStyle name="Valuta 8" xfId="220"/>
    <cellStyle name="Valuta 9" xfId="2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U1057"/>
  <sheetViews>
    <sheetView tabSelected="1" zoomScaleSheetLayoutView="80" zoomScalePageLayoutView="0" workbookViewId="0" topLeftCell="A1">
      <selection activeCell="J3" sqref="J3"/>
    </sheetView>
  </sheetViews>
  <sheetFormatPr defaultColWidth="8.8515625" defaultRowHeight="12.75"/>
  <cols>
    <col min="1" max="1" width="11.7109375" style="2" customWidth="1"/>
    <col min="2" max="2" width="53.8515625" style="3" customWidth="1"/>
    <col min="3" max="3" width="43.421875" style="4" customWidth="1"/>
    <col min="4" max="4" width="10.8515625" style="5" bestFit="1" customWidth="1"/>
    <col min="5" max="5" width="25.28125" style="5" bestFit="1" customWidth="1"/>
    <col min="6" max="6" width="17.7109375" style="5" customWidth="1"/>
    <col min="7" max="7" width="17.7109375" style="222" customWidth="1"/>
    <col min="8" max="8" width="8.8515625" style="6" customWidth="1"/>
    <col min="9" max="9" width="13.140625" style="6" bestFit="1" customWidth="1"/>
    <col min="10" max="16384" width="8.8515625" style="6" customWidth="1"/>
  </cols>
  <sheetData>
    <row r="1" spans="1:21" s="8" customFormat="1" ht="26.25" customHeight="1">
      <c r="A1" s="309"/>
      <c r="B1" s="309"/>
      <c r="C1" s="7" t="s">
        <v>0</v>
      </c>
      <c r="D1" s="7" t="s">
        <v>1</v>
      </c>
      <c r="E1" s="7">
        <v>2018</v>
      </c>
      <c r="F1" s="7">
        <v>2019</v>
      </c>
      <c r="G1" s="211">
        <v>2020</v>
      </c>
      <c r="H1" s="271"/>
      <c r="I1" s="271"/>
      <c r="J1" s="271"/>
      <c r="K1" s="271"/>
      <c r="L1" s="271"/>
      <c r="M1" s="271"/>
      <c r="N1" s="271"/>
      <c r="O1" s="271"/>
      <c r="P1" s="271"/>
      <c r="Q1" s="271"/>
      <c r="R1" s="271"/>
      <c r="S1" s="271"/>
      <c r="T1" s="271"/>
      <c r="U1" s="271"/>
    </row>
    <row r="2" spans="1:12" ht="21.75" customHeight="1">
      <c r="A2" s="9" t="s">
        <v>2</v>
      </c>
      <c r="B2" s="310" t="s">
        <v>3</v>
      </c>
      <c r="C2" s="310"/>
      <c r="D2" s="310"/>
      <c r="E2" s="310"/>
      <c r="F2" s="310"/>
      <c r="G2" s="310"/>
      <c r="H2" s="8"/>
      <c r="I2" s="8"/>
      <c r="J2" s="8"/>
      <c r="K2" s="8"/>
      <c r="L2" s="8"/>
    </row>
    <row r="3" spans="1:7" ht="35.25" customHeight="1">
      <c r="A3" s="11" t="s">
        <v>4</v>
      </c>
      <c r="B3" s="12" t="s">
        <v>5</v>
      </c>
      <c r="C3" s="294" t="s">
        <v>6</v>
      </c>
      <c r="D3" s="294"/>
      <c r="E3" s="294"/>
      <c r="F3" s="294"/>
      <c r="G3" s="294"/>
    </row>
    <row r="4" spans="1:7" ht="18" customHeight="1">
      <c r="A4" s="11" t="s">
        <v>7</v>
      </c>
      <c r="B4" s="11" t="s">
        <v>8</v>
      </c>
      <c r="C4" s="294" t="s">
        <v>9</v>
      </c>
      <c r="D4" s="294"/>
      <c r="E4" s="294"/>
      <c r="F4" s="294"/>
      <c r="G4" s="294"/>
    </row>
    <row r="5" spans="1:7" ht="84" customHeight="1">
      <c r="A5" s="11" t="s">
        <v>10</v>
      </c>
      <c r="B5" s="11" t="s">
        <v>11</v>
      </c>
      <c r="C5" s="13" t="s">
        <v>12</v>
      </c>
      <c r="D5" s="13"/>
      <c r="E5" s="15">
        <v>2.56</v>
      </c>
      <c r="F5" s="15">
        <v>3.01</v>
      </c>
      <c r="G5" s="15">
        <v>2.66</v>
      </c>
    </row>
    <row r="6" spans="1:7" ht="63.75" customHeight="1">
      <c r="A6" s="11" t="s">
        <v>13</v>
      </c>
      <c r="B6" s="11" t="s">
        <v>14</v>
      </c>
      <c r="C6" s="13" t="s">
        <v>15</v>
      </c>
      <c r="D6"/>
      <c r="E6" s="18">
        <v>-1.25</v>
      </c>
      <c r="F6" s="18">
        <v>7.01</v>
      </c>
      <c r="G6" s="18">
        <v>-15.08</v>
      </c>
    </row>
    <row r="7" spans="1:7" ht="103.5" customHeight="1">
      <c r="A7" s="11"/>
      <c r="B7" s="11"/>
      <c r="C7" s="294" t="s">
        <v>682</v>
      </c>
      <c r="D7" s="294"/>
      <c r="E7" s="294"/>
      <c r="F7" s="294"/>
      <c r="G7" s="294"/>
    </row>
    <row r="8" spans="1:7" ht="19.5" customHeight="1">
      <c r="A8" s="11" t="s">
        <v>16</v>
      </c>
      <c r="B8" s="11" t="s">
        <v>17</v>
      </c>
      <c r="C8" s="289"/>
      <c r="D8" s="289"/>
      <c r="E8" s="289"/>
      <c r="F8" s="289"/>
      <c r="G8" s="289"/>
    </row>
    <row r="9" spans="1:7" ht="19.5" customHeight="1">
      <c r="A9" s="12"/>
      <c r="B9" s="12"/>
      <c r="C9" s="295" t="s">
        <v>18</v>
      </c>
      <c r="D9" s="295"/>
      <c r="E9" s="295"/>
      <c r="F9" s="295"/>
      <c r="G9" s="295"/>
    </row>
    <row r="10" spans="1:7" ht="19.5" customHeight="1">
      <c r="A10" s="12"/>
      <c r="B10" s="12"/>
      <c r="C10" s="21" t="s">
        <v>19</v>
      </c>
      <c r="D10" s="21" t="s">
        <v>20</v>
      </c>
      <c r="E10" s="23">
        <v>49751</v>
      </c>
      <c r="F10" s="23">
        <v>46220</v>
      </c>
      <c r="G10" s="23">
        <v>52085</v>
      </c>
    </row>
    <row r="11" spans="1:7" ht="19.5" customHeight="1">
      <c r="A11" s="12"/>
      <c r="B11" s="12"/>
      <c r="C11" s="21" t="s">
        <v>21</v>
      </c>
      <c r="D11" s="21" t="s">
        <v>20</v>
      </c>
      <c r="E11" s="23">
        <v>23</v>
      </c>
      <c r="F11" s="23">
        <v>10</v>
      </c>
      <c r="G11" s="23">
        <v>8</v>
      </c>
    </row>
    <row r="12" spans="1:7" ht="19.5" customHeight="1">
      <c r="A12" s="12"/>
      <c r="B12" s="12"/>
      <c r="C12" s="21" t="s">
        <v>22</v>
      </c>
      <c r="D12" s="21" t="s">
        <v>20</v>
      </c>
      <c r="E12" s="23">
        <v>1072</v>
      </c>
      <c r="F12" s="23">
        <v>398</v>
      </c>
      <c r="G12" s="23">
        <v>165</v>
      </c>
    </row>
    <row r="13" spans="1:7" ht="19.5" customHeight="1">
      <c r="A13" s="12"/>
      <c r="B13" s="12"/>
      <c r="C13" s="21" t="s">
        <v>23</v>
      </c>
      <c r="D13" s="21" t="s">
        <v>20</v>
      </c>
      <c r="E13" s="23">
        <v>3</v>
      </c>
      <c r="F13" s="23">
        <v>2</v>
      </c>
      <c r="G13" s="23">
        <v>0</v>
      </c>
    </row>
    <row r="14" spans="1:7" ht="19.5" customHeight="1">
      <c r="A14" s="12"/>
      <c r="B14" s="12"/>
      <c r="C14" s="21" t="s">
        <v>24</v>
      </c>
      <c r="D14" s="21" t="s">
        <v>20</v>
      </c>
      <c r="E14" s="23">
        <v>3</v>
      </c>
      <c r="F14" s="23">
        <v>23</v>
      </c>
      <c r="G14" s="23">
        <v>0</v>
      </c>
    </row>
    <row r="15" spans="1:7" ht="19.5" customHeight="1" hidden="1">
      <c r="A15" s="12"/>
      <c r="B15" s="12"/>
      <c r="C15" s="21" t="s">
        <v>25</v>
      </c>
      <c r="D15" s="21" t="s">
        <v>20</v>
      </c>
      <c r="E15" s="23"/>
      <c r="F15" s="23"/>
      <c r="G15" s="23"/>
    </row>
    <row r="16" spans="1:7" ht="34.5" customHeight="1" hidden="1">
      <c r="A16" s="12"/>
      <c r="B16" s="12"/>
      <c r="C16" s="21" t="s">
        <v>26</v>
      </c>
      <c r="D16" s="21" t="s">
        <v>20</v>
      </c>
      <c r="E16" s="23"/>
      <c r="F16" s="23"/>
      <c r="G16" s="23"/>
    </row>
    <row r="17" spans="1:7" ht="19.5" customHeight="1">
      <c r="A17" s="12"/>
      <c r="B17" s="12"/>
      <c r="C17" s="21" t="s">
        <v>27</v>
      </c>
      <c r="D17" s="21" t="s">
        <v>20</v>
      </c>
      <c r="E17" s="23">
        <v>14</v>
      </c>
      <c r="F17" s="23">
        <v>13</v>
      </c>
      <c r="G17" s="23">
        <v>9</v>
      </c>
    </row>
    <row r="18" spans="1:7" ht="19.5" customHeight="1">
      <c r="A18" s="12"/>
      <c r="B18" s="12"/>
      <c r="C18" s="21" t="s">
        <v>28</v>
      </c>
      <c r="D18" s="21" t="s">
        <v>20</v>
      </c>
      <c r="E18" s="23">
        <v>411</v>
      </c>
      <c r="F18" s="23">
        <v>346</v>
      </c>
      <c r="G18" s="23">
        <v>194</v>
      </c>
    </row>
    <row r="19" spans="1:7" ht="19.5" customHeight="1">
      <c r="A19" s="12"/>
      <c r="B19" s="12"/>
      <c r="C19" s="21" t="s">
        <v>29</v>
      </c>
      <c r="D19" s="21" t="s">
        <v>20</v>
      </c>
      <c r="E19" s="23">
        <v>32</v>
      </c>
      <c r="F19" s="23">
        <v>20</v>
      </c>
      <c r="G19" s="23">
        <v>7</v>
      </c>
    </row>
    <row r="20" spans="1:7" ht="19.5" customHeight="1">
      <c r="A20" s="12"/>
      <c r="B20" s="12"/>
      <c r="C20" s="21" t="s">
        <v>30</v>
      </c>
      <c r="D20" s="21" t="s">
        <v>20</v>
      </c>
      <c r="E20" s="23">
        <v>432</v>
      </c>
      <c r="F20" s="23">
        <v>372</v>
      </c>
      <c r="G20" s="23">
        <v>89</v>
      </c>
    </row>
    <row r="21" spans="1:7" ht="30" customHeight="1">
      <c r="A21" s="12"/>
      <c r="B21" s="12"/>
      <c r="C21" s="21" t="s">
        <v>31</v>
      </c>
      <c r="D21" s="21" t="s">
        <v>20</v>
      </c>
      <c r="E21" s="23">
        <v>66</v>
      </c>
      <c r="F21" s="23">
        <v>74</v>
      </c>
      <c r="G21" s="23">
        <v>65</v>
      </c>
    </row>
    <row r="22" spans="1:7" ht="32.25" customHeight="1">
      <c r="A22" s="12"/>
      <c r="B22" s="12"/>
      <c r="C22" s="21" t="s">
        <v>32</v>
      </c>
      <c r="D22" s="21" t="s">
        <v>20</v>
      </c>
      <c r="E22" s="23">
        <v>12549</v>
      </c>
      <c r="F22" s="23">
        <v>11880</v>
      </c>
      <c r="G22" s="23">
        <v>11680</v>
      </c>
    </row>
    <row r="23" spans="1:7" ht="19.5" customHeight="1">
      <c r="A23" s="12"/>
      <c r="B23" s="12"/>
      <c r="C23" s="21" t="s">
        <v>33</v>
      </c>
      <c r="D23" s="21" t="s">
        <v>20</v>
      </c>
      <c r="E23" s="23">
        <v>155</v>
      </c>
      <c r="F23" s="23">
        <v>153</v>
      </c>
      <c r="G23" s="23">
        <v>107</v>
      </c>
    </row>
    <row r="24" spans="1:7" ht="32.25" customHeight="1">
      <c r="A24" s="12"/>
      <c r="B24" s="12"/>
      <c r="C24" s="21" t="s">
        <v>34</v>
      </c>
      <c r="D24" s="21" t="s">
        <v>20</v>
      </c>
      <c r="E24" s="23">
        <v>8405</v>
      </c>
      <c r="F24" s="23">
        <v>9167</v>
      </c>
      <c r="G24" s="23"/>
    </row>
    <row r="25" spans="1:7" ht="21" customHeight="1">
      <c r="A25" s="12"/>
      <c r="B25" s="12"/>
      <c r="C25" s="21" t="s">
        <v>35</v>
      </c>
      <c r="D25" s="21" t="s">
        <v>20</v>
      </c>
      <c r="E25" s="23">
        <v>1400</v>
      </c>
      <c r="F25" s="23">
        <v>1409</v>
      </c>
      <c r="G25" s="23">
        <v>975</v>
      </c>
    </row>
    <row r="26" spans="1:7" ht="21" customHeight="1">
      <c r="A26" s="12"/>
      <c r="B26" s="12"/>
      <c r="C26" s="21" t="s">
        <v>36</v>
      </c>
      <c r="D26" s="21" t="s">
        <v>20</v>
      </c>
      <c r="E26" s="23">
        <v>398</v>
      </c>
      <c r="F26" s="23">
        <v>417</v>
      </c>
      <c r="G26" s="23">
        <v>497</v>
      </c>
    </row>
    <row r="27" spans="1:7" ht="21" customHeight="1">
      <c r="A27" s="12"/>
      <c r="B27" s="12"/>
      <c r="C27" s="21" t="s">
        <v>37</v>
      </c>
      <c r="D27" s="21" t="s">
        <v>20</v>
      </c>
      <c r="E27" s="23">
        <v>56</v>
      </c>
      <c r="F27" s="23">
        <v>62</v>
      </c>
      <c r="G27" s="23">
        <v>45</v>
      </c>
    </row>
    <row r="28" spans="1:7" ht="21" customHeight="1">
      <c r="A28" s="12"/>
      <c r="B28" s="12"/>
      <c r="C28" s="21" t="s">
        <v>38</v>
      </c>
      <c r="D28" s="21" t="s">
        <v>20</v>
      </c>
      <c r="E28" s="23">
        <v>3260</v>
      </c>
      <c r="F28" s="23">
        <v>3073</v>
      </c>
      <c r="G28" s="23">
        <v>3117</v>
      </c>
    </row>
    <row r="29" spans="1:7" ht="32.25" customHeight="1">
      <c r="A29" s="12"/>
      <c r="B29" s="12"/>
      <c r="C29" s="21" t="s">
        <v>39</v>
      </c>
      <c r="D29" s="289"/>
      <c r="E29" s="289"/>
      <c r="F29" s="289"/>
      <c r="G29" s="289"/>
    </row>
    <row r="30" spans="1:7" ht="21" customHeight="1">
      <c r="A30" s="12"/>
      <c r="B30" s="12"/>
      <c r="C30" s="24" t="s">
        <v>40</v>
      </c>
      <c r="D30" s="21" t="s">
        <v>20</v>
      </c>
      <c r="E30" s="23">
        <v>245</v>
      </c>
      <c r="F30" s="23">
        <v>222</v>
      </c>
      <c r="G30" s="23">
        <v>0</v>
      </c>
    </row>
    <row r="31" spans="1:7" ht="21" customHeight="1">
      <c r="A31" s="12"/>
      <c r="B31" s="12"/>
      <c r="C31" s="24" t="s">
        <v>41</v>
      </c>
      <c r="D31" s="21" t="s">
        <v>20</v>
      </c>
      <c r="E31" s="23">
        <v>570</v>
      </c>
      <c r="F31" s="23">
        <v>471</v>
      </c>
      <c r="G31" s="23">
        <v>0</v>
      </c>
    </row>
    <row r="32" spans="1:7" ht="21" customHeight="1">
      <c r="A32" s="12"/>
      <c r="B32" s="12"/>
      <c r="C32" s="24" t="s">
        <v>42</v>
      </c>
      <c r="D32" s="21" t="s">
        <v>20</v>
      </c>
      <c r="E32" s="23">
        <v>4570</v>
      </c>
      <c r="F32" s="23">
        <v>3262</v>
      </c>
      <c r="G32" s="23">
        <v>0</v>
      </c>
    </row>
    <row r="33" spans="1:7" ht="17.25" customHeight="1">
      <c r="A33" s="12"/>
      <c r="B33" s="12"/>
      <c r="C33" s="289"/>
      <c r="D33" s="289"/>
      <c r="E33" s="289"/>
      <c r="F33" s="289"/>
      <c r="G33" s="289"/>
    </row>
    <row r="34" spans="1:7" ht="17.25" customHeight="1">
      <c r="A34" s="12"/>
      <c r="B34" s="12"/>
      <c r="C34" s="295" t="s">
        <v>43</v>
      </c>
      <c r="D34" s="295"/>
      <c r="E34" s="295"/>
      <c r="F34" s="295"/>
      <c r="G34" s="295"/>
    </row>
    <row r="35" spans="1:7" ht="17.25" customHeight="1">
      <c r="A35" s="12"/>
      <c r="B35" s="12"/>
      <c r="C35" s="21" t="s">
        <v>44</v>
      </c>
      <c r="D35" s="21" t="s">
        <v>45</v>
      </c>
      <c r="E35" s="25">
        <f>E36+E37+E38</f>
        <v>777960</v>
      </c>
      <c r="F35" s="26">
        <f>F36+F37+F38</f>
        <v>787295</v>
      </c>
      <c r="G35" s="26">
        <f>G36+G37+G38</f>
        <v>793593</v>
      </c>
    </row>
    <row r="36" spans="1:7" ht="17.25" customHeight="1">
      <c r="A36" s="12"/>
      <c r="B36" s="12"/>
      <c r="C36" s="24" t="s">
        <v>46</v>
      </c>
      <c r="D36" s="21" t="s">
        <v>45</v>
      </c>
      <c r="E36" s="29">
        <v>417010</v>
      </c>
      <c r="F36" s="29">
        <v>422014</v>
      </c>
      <c r="G36" s="272">
        <v>425390</v>
      </c>
    </row>
    <row r="37" spans="1:7" ht="17.25" customHeight="1">
      <c r="A37" s="12"/>
      <c r="B37" s="12"/>
      <c r="C37" s="24" t="s">
        <v>47</v>
      </c>
      <c r="D37" s="21" t="s">
        <v>45</v>
      </c>
      <c r="E37" s="29">
        <v>297560</v>
      </c>
      <c r="F37" s="29">
        <v>301131</v>
      </c>
      <c r="G37" s="272">
        <v>303540</v>
      </c>
    </row>
    <row r="38" spans="1:7" ht="17.25" customHeight="1">
      <c r="A38" s="12"/>
      <c r="B38" s="12"/>
      <c r="C38" s="24" t="s">
        <v>48</v>
      </c>
      <c r="D38" s="21" t="s">
        <v>45</v>
      </c>
      <c r="E38" s="29">
        <v>63390</v>
      </c>
      <c r="F38" s="29">
        <v>64150</v>
      </c>
      <c r="G38" s="272">
        <v>64663</v>
      </c>
    </row>
    <row r="39" spans="1:7" ht="35.25" customHeight="1">
      <c r="A39" s="12"/>
      <c r="B39" s="12"/>
      <c r="C39" s="21" t="s">
        <v>49</v>
      </c>
      <c r="D39" s="21" t="s">
        <v>45</v>
      </c>
      <c r="E39" s="28" t="e">
        <f>#REF!+E35</f>
        <v>#REF!</v>
      </c>
      <c r="F39" s="31" t="e">
        <f>#REF!+F35</f>
        <v>#REF!</v>
      </c>
      <c r="G39" s="29" t="e">
        <f>E39+G35</f>
        <v>#REF!</v>
      </c>
    </row>
    <row r="40" spans="1:7" ht="17.25" customHeight="1">
      <c r="A40" s="12"/>
      <c r="B40" s="12"/>
      <c r="C40" s="289"/>
      <c r="D40" s="289"/>
      <c r="E40" s="289"/>
      <c r="F40" s="289"/>
      <c r="G40" s="289"/>
    </row>
    <row r="41" spans="1:7" ht="115.5" customHeight="1">
      <c r="A41" s="12"/>
      <c r="B41" s="12"/>
      <c r="C41" s="294" t="s">
        <v>50</v>
      </c>
      <c r="D41" s="294"/>
      <c r="E41" s="294"/>
      <c r="F41" s="294"/>
      <c r="G41" s="294"/>
    </row>
    <row r="42" spans="1:7" ht="22.5" customHeight="1">
      <c r="A42" s="12"/>
      <c r="B42" s="12"/>
      <c r="C42" s="289"/>
      <c r="D42" s="289"/>
      <c r="E42" s="289"/>
      <c r="F42" s="289"/>
      <c r="G42" s="289"/>
    </row>
    <row r="43" spans="1:7" ht="22.5" customHeight="1">
      <c r="A43" s="12"/>
      <c r="B43" s="12"/>
      <c r="C43" s="311" t="s">
        <v>51</v>
      </c>
      <c r="D43" s="311"/>
      <c r="E43" s="311"/>
      <c r="F43" s="311"/>
      <c r="G43" s="311"/>
    </row>
    <row r="44" spans="1:7" ht="25.5" customHeight="1">
      <c r="A44" s="12"/>
      <c r="B44" s="12"/>
      <c r="C44" s="32" t="s">
        <v>52</v>
      </c>
      <c r="D44" s="32" t="s">
        <v>45</v>
      </c>
      <c r="E44" s="33">
        <v>38680</v>
      </c>
      <c r="F44" s="33">
        <v>43677</v>
      </c>
      <c r="G44" s="33">
        <v>64308</v>
      </c>
    </row>
    <row r="45" spans="1:7" ht="17.25" customHeight="1">
      <c r="A45" s="12"/>
      <c r="B45" s="12"/>
      <c r="C45" s="32" t="s">
        <v>51</v>
      </c>
      <c r="D45" s="32" t="s">
        <v>45</v>
      </c>
      <c r="E45" s="33">
        <v>650069</v>
      </c>
      <c r="F45" s="33">
        <v>663594</v>
      </c>
      <c r="G45" s="33">
        <v>566814</v>
      </c>
    </row>
    <row r="46" spans="1:7" ht="17.25" customHeight="1">
      <c r="A46" s="12"/>
      <c r="B46" s="12"/>
      <c r="C46" s="32" t="s">
        <v>53</v>
      </c>
      <c r="D46" s="32" t="s">
        <v>45</v>
      </c>
      <c r="E46" s="33">
        <v>6100</v>
      </c>
      <c r="F46" s="33">
        <v>0</v>
      </c>
      <c r="G46" s="33">
        <v>64307</v>
      </c>
    </row>
    <row r="47" spans="1:7" ht="37.5" customHeight="1">
      <c r="A47" s="12"/>
      <c r="B47" s="12"/>
      <c r="C47" s="34" t="s">
        <v>54</v>
      </c>
      <c r="D47" s="32" t="s">
        <v>45</v>
      </c>
      <c r="E47" s="35">
        <f>SUM(E44:E46)</f>
        <v>694849</v>
      </c>
      <c r="F47" s="36">
        <f>SUM(F44:F46)</f>
        <v>707271</v>
      </c>
      <c r="G47" s="36">
        <f>SUM(G44:G46)</f>
        <v>695429</v>
      </c>
    </row>
    <row r="48" spans="1:7" ht="17.25" customHeight="1">
      <c r="A48" s="12"/>
      <c r="B48" s="12"/>
      <c r="C48" s="289"/>
      <c r="D48" s="289"/>
      <c r="E48" s="289"/>
      <c r="F48" s="289"/>
      <c r="G48" s="289"/>
    </row>
    <row r="49" spans="1:7" ht="77.25" customHeight="1">
      <c r="A49" s="11" t="s">
        <v>55</v>
      </c>
      <c r="B49" s="12" t="s">
        <v>56</v>
      </c>
      <c r="C49" s="294" t="s">
        <v>680</v>
      </c>
      <c r="D49" s="294"/>
      <c r="E49" s="294"/>
      <c r="F49" s="294"/>
      <c r="G49" s="294"/>
    </row>
    <row r="50" spans="1:7" ht="198" customHeight="1">
      <c r="A50" s="11" t="s">
        <v>57</v>
      </c>
      <c r="B50" s="11" t="s">
        <v>58</v>
      </c>
      <c r="C50" s="294" t="s">
        <v>59</v>
      </c>
      <c r="D50" s="294"/>
      <c r="E50" s="294"/>
      <c r="F50" s="294"/>
      <c r="G50" s="294"/>
    </row>
    <row r="51" spans="1:7" ht="24.75" customHeight="1">
      <c r="A51" s="9" t="s">
        <v>60</v>
      </c>
      <c r="B51" s="310" t="s">
        <v>61</v>
      </c>
      <c r="C51" s="310"/>
      <c r="D51" s="310"/>
      <c r="E51" s="310"/>
      <c r="F51" s="310"/>
      <c r="G51" s="310"/>
    </row>
    <row r="52" spans="1:7" ht="63" customHeight="1">
      <c r="A52" s="11" t="s">
        <v>62</v>
      </c>
      <c r="B52" s="12" t="s">
        <v>63</v>
      </c>
      <c r="C52" s="294" t="s">
        <v>64</v>
      </c>
      <c r="D52" s="294"/>
      <c r="E52" s="294"/>
      <c r="F52" s="294"/>
      <c r="G52" s="294"/>
    </row>
    <row r="53" spans="1:7" ht="42.75" customHeight="1">
      <c r="A53" s="312"/>
      <c r="B53" s="312"/>
      <c r="C53" s="312"/>
      <c r="D53" s="312"/>
      <c r="E53" s="312"/>
      <c r="F53" s="312"/>
      <c r="G53" s="312"/>
    </row>
    <row r="54" spans="1:7" s="8" customFormat="1" ht="63.75" customHeight="1">
      <c r="A54" s="309"/>
      <c r="B54" s="309"/>
      <c r="C54" s="7" t="s">
        <v>0</v>
      </c>
      <c r="D54" s="7" t="s">
        <v>1</v>
      </c>
      <c r="E54" s="7">
        <v>2018</v>
      </c>
      <c r="F54" s="7">
        <v>2019</v>
      </c>
      <c r="G54" s="211">
        <v>2020</v>
      </c>
    </row>
    <row r="55" spans="1:7" ht="21" customHeight="1">
      <c r="A55" s="9" t="s">
        <v>65</v>
      </c>
      <c r="B55" s="313" t="s">
        <v>66</v>
      </c>
      <c r="C55" s="313"/>
      <c r="D55" s="313"/>
      <c r="E55" s="313"/>
      <c r="F55" s="313"/>
      <c r="G55" s="313"/>
    </row>
    <row r="56" spans="1:7" ht="21" customHeight="1">
      <c r="A56" s="11">
        <v>201</v>
      </c>
      <c r="B56" s="37" t="s">
        <v>67</v>
      </c>
      <c r="C56" s="314"/>
      <c r="D56" s="314"/>
      <c r="E56" s="314"/>
      <c r="F56" s="314"/>
      <c r="G56" s="314"/>
    </row>
    <row r="57" spans="1:7" ht="184.5" customHeight="1">
      <c r="A57" s="11" t="s">
        <v>68</v>
      </c>
      <c r="B57" s="11" t="s">
        <v>69</v>
      </c>
      <c r="C57" s="294" t="s">
        <v>70</v>
      </c>
      <c r="D57" s="294"/>
      <c r="E57" s="294"/>
      <c r="F57" s="294"/>
      <c r="G57" s="294"/>
    </row>
    <row r="58" spans="1:7" ht="39" customHeight="1">
      <c r="A58" s="11" t="s">
        <v>71</v>
      </c>
      <c r="B58" s="11" t="s">
        <v>72</v>
      </c>
      <c r="C58" s="294" t="s">
        <v>73</v>
      </c>
      <c r="D58" s="294"/>
      <c r="E58" s="294"/>
      <c r="F58" s="294"/>
      <c r="G58" s="294"/>
    </row>
    <row r="59" spans="1:7" ht="34.5" customHeight="1">
      <c r="A59" s="11"/>
      <c r="B59" s="11"/>
      <c r="C59" s="21" t="s">
        <v>74</v>
      </c>
      <c r="D59" s="21" t="s">
        <v>20</v>
      </c>
      <c r="E59" s="24">
        <v>118</v>
      </c>
      <c r="F59" s="38">
        <v>124</v>
      </c>
      <c r="G59" s="38">
        <v>123</v>
      </c>
    </row>
    <row r="60" spans="1:7" ht="17.25" customHeight="1">
      <c r="A60" s="11"/>
      <c r="B60" s="11"/>
      <c r="C60" s="21" t="s">
        <v>75</v>
      </c>
      <c r="D60" s="21" t="s">
        <v>20</v>
      </c>
      <c r="E60" s="24">
        <v>3</v>
      </c>
      <c r="F60" s="38">
        <v>4</v>
      </c>
      <c r="G60" s="38">
        <v>3</v>
      </c>
    </row>
    <row r="61" spans="1:7" ht="16.5">
      <c r="A61" s="11"/>
      <c r="B61" s="11"/>
      <c r="C61" s="21" t="s">
        <v>683</v>
      </c>
      <c r="D61" s="21" t="s">
        <v>20</v>
      </c>
      <c r="E61" s="24">
        <v>0</v>
      </c>
      <c r="F61" s="24">
        <v>0</v>
      </c>
      <c r="G61" s="24">
        <v>2</v>
      </c>
    </row>
    <row r="62" spans="1:7" ht="15" customHeight="1">
      <c r="A62" s="11"/>
      <c r="B62" s="11"/>
      <c r="C62" s="289"/>
      <c r="D62" s="289"/>
      <c r="E62" s="289"/>
      <c r="F62" s="289"/>
      <c r="G62" s="289"/>
    </row>
    <row r="63" spans="1:7" ht="15" customHeight="1">
      <c r="A63" s="11"/>
      <c r="B63" s="11"/>
      <c r="C63" s="295" t="s">
        <v>76</v>
      </c>
      <c r="D63" s="295"/>
      <c r="E63" s="295"/>
      <c r="F63" s="295"/>
      <c r="G63" s="295"/>
    </row>
    <row r="64" spans="1:7" ht="15" customHeight="1">
      <c r="A64" s="11"/>
      <c r="B64" s="11"/>
      <c r="C64" s="21" t="s">
        <v>77</v>
      </c>
      <c r="D64" s="21" t="s">
        <v>78</v>
      </c>
      <c r="E64" s="39">
        <v>0.02</v>
      </c>
      <c r="F64" s="39">
        <v>0.0808</v>
      </c>
      <c r="G64" s="39">
        <v>0.0247</v>
      </c>
    </row>
    <row r="65" spans="1:7" ht="15" customHeight="1">
      <c r="A65" s="11"/>
      <c r="B65" s="11"/>
      <c r="C65" s="21" t="s">
        <v>79</v>
      </c>
      <c r="D65" s="21" t="s">
        <v>78</v>
      </c>
      <c r="E65" s="39">
        <v>0.0452</v>
      </c>
      <c r="F65" s="39">
        <v>0.1232</v>
      </c>
      <c r="G65" s="39">
        <v>0.0532</v>
      </c>
    </row>
    <row r="66" spans="1:7" ht="16.5" customHeight="1">
      <c r="A66" s="11"/>
      <c r="B66" s="11"/>
      <c r="C66" s="21" t="s">
        <v>80</v>
      </c>
      <c r="D66" s="21" t="s">
        <v>78</v>
      </c>
      <c r="E66" s="39">
        <v>0.0157</v>
      </c>
      <c r="F66" s="39">
        <v>0.0229</v>
      </c>
      <c r="G66" s="39">
        <v>0.0025</v>
      </c>
    </row>
    <row r="67" spans="1:7" ht="15.75" customHeight="1" hidden="1">
      <c r="A67" s="11"/>
      <c r="B67" s="40" t="s">
        <v>81</v>
      </c>
      <c r="C67" s="289"/>
      <c r="D67" s="289"/>
      <c r="E67" s="41"/>
      <c r="F67" s="41"/>
      <c r="G67" s="212"/>
    </row>
    <row r="68" spans="1:7" ht="49.5" customHeight="1" hidden="1">
      <c r="A68" s="11"/>
      <c r="B68" s="11" t="s">
        <v>82</v>
      </c>
      <c r="C68" s="42" t="s">
        <v>83</v>
      </c>
      <c r="D68" s="42"/>
      <c r="E68" s="42"/>
      <c r="F68" s="42"/>
      <c r="G68" s="213"/>
    </row>
    <row r="69" spans="1:7" s="30" customFormat="1" ht="51" customHeight="1" hidden="1">
      <c r="A69" s="11"/>
      <c r="B69" s="11" t="s">
        <v>84</v>
      </c>
      <c r="C69" s="294" t="s">
        <v>85</v>
      </c>
      <c r="D69" s="294"/>
      <c r="E69" s="42"/>
      <c r="F69" s="42"/>
      <c r="G69" s="213"/>
    </row>
    <row r="70" spans="1:7" s="30" customFormat="1" ht="23.25" customHeight="1">
      <c r="A70" s="11">
        <v>204</v>
      </c>
      <c r="B70" s="40" t="s">
        <v>86</v>
      </c>
      <c r="C70" s="289"/>
      <c r="D70" s="289"/>
      <c r="E70" s="289"/>
      <c r="F70" s="289"/>
      <c r="G70" s="289"/>
    </row>
    <row r="71" spans="1:7" ht="31.5" customHeight="1">
      <c r="A71" s="11" t="s">
        <v>87</v>
      </c>
      <c r="B71" s="11" t="s">
        <v>88</v>
      </c>
      <c r="C71" s="315" t="s">
        <v>89</v>
      </c>
      <c r="D71" s="315"/>
      <c r="E71" s="315"/>
      <c r="F71" s="315"/>
      <c r="G71" s="315"/>
    </row>
    <row r="72" spans="1:7" ht="18" customHeight="1">
      <c r="A72" s="43"/>
      <c r="B72" s="13"/>
      <c r="C72" s="43" t="s">
        <v>90</v>
      </c>
      <c r="D72" s="43" t="s">
        <v>78</v>
      </c>
      <c r="E72" s="44">
        <v>0.47369004413404076</v>
      </c>
      <c r="F72" s="44">
        <v>0.46509999999999996</v>
      </c>
      <c r="G72" s="44">
        <v>0.48145323464145434</v>
      </c>
    </row>
    <row r="73" spans="1:7" ht="17.25" customHeight="1">
      <c r="A73" s="11"/>
      <c r="B73" s="11"/>
      <c r="C73" s="43" t="s">
        <v>91</v>
      </c>
      <c r="D73" s="43" t="s">
        <v>78</v>
      </c>
      <c r="E73" s="44">
        <v>0.12503830709807678</v>
      </c>
      <c r="F73" s="44">
        <v>0.1275</v>
      </c>
      <c r="G73" s="44">
        <v>0.1377820827929011</v>
      </c>
    </row>
    <row r="74" spans="1:7" ht="17.25" customHeight="1">
      <c r="A74" s="11"/>
      <c r="B74" s="11"/>
      <c r="C74" s="43" t="s">
        <v>92</v>
      </c>
      <c r="D74" s="43" t="s">
        <v>78</v>
      </c>
      <c r="E74" s="44">
        <v>0.3936648580454662</v>
      </c>
      <c r="F74" s="44">
        <v>0.4007</v>
      </c>
      <c r="G74" s="44">
        <v>0.37377015764648597</v>
      </c>
    </row>
    <row r="75" spans="1:7" ht="17.25" customHeight="1">
      <c r="A75" s="11"/>
      <c r="B75" s="11"/>
      <c r="C75" s="43" t="s">
        <v>93</v>
      </c>
      <c r="D75" s="43" t="s">
        <v>78</v>
      </c>
      <c r="E75" s="45">
        <v>0.007606790722416164</v>
      </c>
      <c r="F75" s="45">
        <v>0.0068000000000000005</v>
      </c>
      <c r="G75" s="45">
        <v>0.006994524919158584</v>
      </c>
    </row>
    <row r="76" spans="1:7" ht="17.25" customHeight="1">
      <c r="A76" s="11"/>
      <c r="B76" s="11"/>
      <c r="C76" s="289"/>
      <c r="D76" s="289"/>
      <c r="E76" s="289"/>
      <c r="F76" s="289"/>
      <c r="G76" s="289"/>
    </row>
    <row r="77" spans="1:7" ht="17.25" customHeight="1">
      <c r="A77" s="11"/>
      <c r="B77" s="11"/>
      <c r="C77" s="315" t="s">
        <v>94</v>
      </c>
      <c r="D77" s="315"/>
      <c r="E77" s="315"/>
      <c r="F77" s="315"/>
      <c r="G77" s="315"/>
    </row>
    <row r="78" spans="1:7" ht="17.25" customHeight="1">
      <c r="A78" s="11"/>
      <c r="B78" s="11"/>
      <c r="C78" s="38" t="s">
        <v>90</v>
      </c>
      <c r="D78" s="43" t="s">
        <v>20</v>
      </c>
      <c r="E78" s="16">
        <v>582</v>
      </c>
      <c r="F78" s="16">
        <v>564</v>
      </c>
      <c r="G78" s="16">
        <v>514</v>
      </c>
    </row>
    <row r="79" spans="1:7" ht="17.25" customHeight="1">
      <c r="A79" s="11"/>
      <c r="B79" s="11"/>
      <c r="C79" s="38" t="s">
        <v>91</v>
      </c>
      <c r="D79" s="43" t="s">
        <v>20</v>
      </c>
      <c r="E79" s="16">
        <v>88</v>
      </c>
      <c r="F79" s="16">
        <v>97</v>
      </c>
      <c r="G79" s="16">
        <v>96</v>
      </c>
    </row>
    <row r="80" spans="1:7" ht="17.25" customHeight="1">
      <c r="A80" s="11"/>
      <c r="B80" s="11"/>
      <c r="C80" s="38" t="s">
        <v>92</v>
      </c>
      <c r="D80" s="43" t="s">
        <v>20</v>
      </c>
      <c r="E80" s="16">
        <v>263</v>
      </c>
      <c r="F80" s="16">
        <v>275</v>
      </c>
      <c r="G80" s="16">
        <v>267</v>
      </c>
    </row>
    <row r="81" spans="1:7" ht="17.25" customHeight="1">
      <c r="A81" s="11"/>
      <c r="B81" s="11"/>
      <c r="C81" s="38" t="s">
        <v>93</v>
      </c>
      <c r="D81" s="43" t="s">
        <v>20</v>
      </c>
      <c r="E81" s="16">
        <v>2</v>
      </c>
      <c r="F81" s="16">
        <v>1</v>
      </c>
      <c r="G81" s="16">
        <v>2</v>
      </c>
    </row>
    <row r="82" spans="1:7" ht="17.25" customHeight="1">
      <c r="A82" s="11"/>
      <c r="B82" s="11"/>
      <c r="C82" s="13" t="s">
        <v>95</v>
      </c>
      <c r="D82" s="13" t="s">
        <v>20</v>
      </c>
      <c r="E82" s="47">
        <f>SUM(E78:E81)</f>
        <v>935</v>
      </c>
      <c r="F82" s="47">
        <f>SUM(F78:F81)</f>
        <v>937</v>
      </c>
      <c r="G82" s="47">
        <f>SUM(G78:G81)</f>
        <v>879</v>
      </c>
    </row>
    <row r="83" spans="1:7" ht="47.25" customHeight="1">
      <c r="A83" s="11"/>
      <c r="B83" s="11"/>
      <c r="C83" s="294" t="s">
        <v>96</v>
      </c>
      <c r="D83" s="294"/>
      <c r="E83" s="294"/>
      <c r="F83" s="294"/>
      <c r="G83" s="294"/>
    </row>
    <row r="84" spans="1:7" ht="15.75" customHeight="1">
      <c r="A84" s="11">
        <v>205</v>
      </c>
      <c r="B84" s="40" t="s">
        <v>97</v>
      </c>
      <c r="C84" s="289"/>
      <c r="D84" s="289"/>
      <c r="E84" s="289"/>
      <c r="F84" s="289"/>
      <c r="G84" s="289"/>
    </row>
    <row r="85" spans="1:7" ht="25.5" customHeight="1">
      <c r="A85" s="11" t="s">
        <v>98</v>
      </c>
      <c r="B85" s="11" t="s">
        <v>99</v>
      </c>
      <c r="C85" s="294" t="s">
        <v>100</v>
      </c>
      <c r="D85" s="294"/>
      <c r="E85" s="294"/>
      <c r="F85" s="294"/>
      <c r="G85" s="294"/>
    </row>
    <row r="86" spans="1:7" ht="21" customHeight="1">
      <c r="A86" s="9" t="s">
        <v>101</v>
      </c>
      <c r="B86" s="313" t="s">
        <v>102</v>
      </c>
      <c r="C86" s="313"/>
      <c r="D86" s="313"/>
      <c r="E86" s="313"/>
      <c r="F86" s="313"/>
      <c r="G86" s="313"/>
    </row>
    <row r="87" spans="1:7" ht="16.5" customHeight="1">
      <c r="A87" s="11">
        <v>301</v>
      </c>
      <c r="B87" s="37" t="s">
        <v>103</v>
      </c>
      <c r="C87" s="289"/>
      <c r="D87" s="289"/>
      <c r="E87" s="289"/>
      <c r="F87" s="289"/>
      <c r="G87" s="289"/>
    </row>
    <row r="88" spans="1:7" ht="148.5" customHeight="1">
      <c r="A88" s="11" t="s">
        <v>104</v>
      </c>
      <c r="B88" s="11" t="s">
        <v>105</v>
      </c>
      <c r="C88" s="294" t="s">
        <v>106</v>
      </c>
      <c r="D88" s="294"/>
      <c r="E88" s="294"/>
      <c r="F88" s="294"/>
      <c r="G88" s="294"/>
    </row>
    <row r="89" spans="1:7" ht="12.75" customHeight="1">
      <c r="A89" s="11"/>
      <c r="B89" s="11"/>
      <c r="C89" s="295" t="s">
        <v>107</v>
      </c>
      <c r="D89" s="295"/>
      <c r="E89" s="295"/>
      <c r="F89" s="295"/>
      <c r="G89" s="295"/>
    </row>
    <row r="90" spans="1:7" ht="16.5">
      <c r="A90" s="11"/>
      <c r="B90" s="11"/>
      <c r="C90" s="13" t="s">
        <v>108</v>
      </c>
      <c r="D90" s="13" t="s">
        <v>109</v>
      </c>
      <c r="E90" s="49">
        <v>942433</v>
      </c>
      <c r="F90" s="49">
        <v>813580.2</v>
      </c>
      <c r="G90" s="49">
        <v>758909</v>
      </c>
    </row>
    <row r="91" spans="1:7" ht="16.5">
      <c r="A91" s="11"/>
      <c r="B91" s="11"/>
      <c r="C91" s="13" t="s">
        <v>110</v>
      </c>
      <c r="D91" s="13" t="s">
        <v>109</v>
      </c>
      <c r="E91" s="49">
        <v>258599</v>
      </c>
      <c r="F91" s="49">
        <v>304322.5</v>
      </c>
      <c r="G91" s="49">
        <v>312661.37</v>
      </c>
    </row>
    <row r="92" spans="1:7" ht="16.5">
      <c r="A92" s="11"/>
      <c r="B92" s="11"/>
      <c r="C92" s="13" t="s">
        <v>111</v>
      </c>
      <c r="D92" s="13" t="s">
        <v>109</v>
      </c>
      <c r="E92" s="49">
        <v>516722.74</v>
      </c>
      <c r="F92" s="49">
        <v>571601.47</v>
      </c>
      <c r="G92" s="49">
        <v>594923.05</v>
      </c>
    </row>
    <row r="93" spans="1:7" ht="16.5">
      <c r="A93" s="11"/>
      <c r="B93" s="11"/>
      <c r="C93" s="13" t="s">
        <v>112</v>
      </c>
      <c r="D93" s="13" t="s">
        <v>109</v>
      </c>
      <c r="E93" s="49">
        <v>250990</v>
      </c>
      <c r="F93" s="49">
        <v>310964.24</v>
      </c>
      <c r="G93" s="49">
        <v>308904.12</v>
      </c>
    </row>
    <row r="94" spans="1:7" ht="16.5">
      <c r="A94" s="11"/>
      <c r="B94" s="11"/>
      <c r="C94" s="13" t="s">
        <v>113</v>
      </c>
      <c r="D94" s="13" t="s">
        <v>109</v>
      </c>
      <c r="E94" s="49">
        <v>373750</v>
      </c>
      <c r="F94" s="49">
        <v>541250</v>
      </c>
      <c r="G94" s="49">
        <v>150000</v>
      </c>
    </row>
    <row r="95" spans="1:7" ht="16.5">
      <c r="A95" s="11"/>
      <c r="B95" s="11"/>
      <c r="C95" s="13" t="s">
        <v>114</v>
      </c>
      <c r="D95" s="13" t="s">
        <v>109</v>
      </c>
      <c r="E95" s="49">
        <v>528543</v>
      </c>
      <c r="F95" s="49">
        <v>591535</v>
      </c>
      <c r="G95" s="49">
        <v>569239</v>
      </c>
    </row>
    <row r="96" spans="1:7" ht="16.5">
      <c r="A96" s="11"/>
      <c r="B96" s="11"/>
      <c r="C96" s="13" t="s">
        <v>115</v>
      </c>
      <c r="D96" s="13" t="s">
        <v>109</v>
      </c>
      <c r="E96" s="49">
        <v>36090</v>
      </c>
      <c r="F96" s="49">
        <v>49748</v>
      </c>
      <c r="G96" s="49">
        <v>36717</v>
      </c>
    </row>
    <row r="97" spans="1:7" ht="16.5">
      <c r="A97" s="11"/>
      <c r="B97" s="11"/>
      <c r="C97" s="13" t="s">
        <v>116</v>
      </c>
      <c r="D97" s="13" t="s">
        <v>109</v>
      </c>
      <c r="E97" s="49">
        <v>7495</v>
      </c>
      <c r="F97" s="49">
        <v>12793</v>
      </c>
      <c r="G97" s="49">
        <v>8265</v>
      </c>
    </row>
    <row r="98" spans="1:7" ht="16.5">
      <c r="A98" s="11"/>
      <c r="B98" s="11"/>
      <c r="C98" s="13" t="s">
        <v>117</v>
      </c>
      <c r="D98" s="13" t="s">
        <v>109</v>
      </c>
      <c r="E98" s="49">
        <v>486153</v>
      </c>
      <c r="F98" s="49">
        <v>479145</v>
      </c>
      <c r="G98" s="49">
        <v>429634</v>
      </c>
    </row>
    <row r="99" spans="1:7" ht="16.5">
      <c r="A99" s="11"/>
      <c r="B99" s="11"/>
      <c r="C99" s="13" t="s">
        <v>118</v>
      </c>
      <c r="D99" s="13" t="s">
        <v>109</v>
      </c>
      <c r="E99" s="49">
        <v>14250</v>
      </c>
      <c r="F99" s="49">
        <v>13060</v>
      </c>
      <c r="G99" s="49">
        <v>11240</v>
      </c>
    </row>
    <row r="100" spans="1:7" ht="16.5">
      <c r="A100" s="11"/>
      <c r="B100" s="11"/>
      <c r="C100" s="13" t="s">
        <v>119</v>
      </c>
      <c r="D100" s="13" t="s">
        <v>109</v>
      </c>
      <c r="E100" s="49">
        <v>416463</v>
      </c>
      <c r="F100" s="49">
        <v>534211</v>
      </c>
      <c r="G100" s="49">
        <v>361398</v>
      </c>
    </row>
    <row r="101" spans="1:7" ht="16.5">
      <c r="A101" s="11"/>
      <c r="B101" s="11"/>
      <c r="C101" s="13" t="s">
        <v>120</v>
      </c>
      <c r="D101" s="13" t="s">
        <v>109</v>
      </c>
      <c r="E101" s="49">
        <v>946871</v>
      </c>
      <c r="F101" s="49">
        <v>1131190</v>
      </c>
      <c r="G101" s="49">
        <v>859089</v>
      </c>
    </row>
    <row r="102" spans="1:7" ht="16.5">
      <c r="A102" s="11"/>
      <c r="B102" s="11"/>
      <c r="C102" s="13" t="s">
        <v>121</v>
      </c>
      <c r="D102" s="13" t="s">
        <v>109</v>
      </c>
      <c r="E102" s="49">
        <v>117898</v>
      </c>
      <c r="F102" s="49">
        <v>0</v>
      </c>
      <c r="G102" s="49">
        <v>0</v>
      </c>
    </row>
    <row r="103" spans="1:7" ht="16.5">
      <c r="A103" s="11"/>
      <c r="B103" s="11"/>
      <c r="C103" s="13" t="s">
        <v>122</v>
      </c>
      <c r="D103" s="13" t="s">
        <v>109</v>
      </c>
      <c r="E103" s="49">
        <v>100</v>
      </c>
      <c r="F103" s="49">
        <v>0</v>
      </c>
      <c r="G103" s="49">
        <v>0</v>
      </c>
    </row>
    <row r="104" spans="1:7" ht="16.5">
      <c r="A104" s="11"/>
      <c r="B104" s="11"/>
      <c r="C104" s="13" t="s">
        <v>123</v>
      </c>
      <c r="D104" s="13" t="s">
        <v>109</v>
      </c>
      <c r="E104" s="49">
        <v>36176</v>
      </c>
      <c r="F104" s="49">
        <v>31323</v>
      </c>
      <c r="G104" s="49">
        <v>51709</v>
      </c>
    </row>
    <row r="105" spans="1:7" ht="16.5">
      <c r="A105" s="11"/>
      <c r="B105" s="11"/>
      <c r="C105" s="13" t="s">
        <v>124</v>
      </c>
      <c r="D105" s="13" t="s">
        <v>109</v>
      </c>
      <c r="E105" s="49">
        <v>13125</v>
      </c>
      <c r="F105" s="49">
        <v>20773</v>
      </c>
      <c r="G105" s="49">
        <v>17599</v>
      </c>
    </row>
    <row r="106" spans="1:7" ht="16.5">
      <c r="A106" s="11"/>
      <c r="B106" s="11"/>
      <c r="C106" s="13" t="s">
        <v>125</v>
      </c>
      <c r="D106" s="13" t="s">
        <v>109</v>
      </c>
      <c r="E106" s="49">
        <v>27231</v>
      </c>
      <c r="F106" s="49">
        <v>22192</v>
      </c>
      <c r="G106" s="49">
        <v>25598</v>
      </c>
    </row>
    <row r="107" spans="1:7" ht="16.5">
      <c r="A107" s="11"/>
      <c r="B107" s="11"/>
      <c r="C107" s="13" t="s">
        <v>126</v>
      </c>
      <c r="D107" s="13" t="s">
        <v>109</v>
      </c>
      <c r="E107" s="49">
        <v>0</v>
      </c>
      <c r="F107" s="49">
        <v>25438</v>
      </c>
      <c r="G107" s="49">
        <v>0</v>
      </c>
    </row>
    <row r="108" spans="1:7" ht="16.5">
      <c r="A108" s="11"/>
      <c r="B108" s="11"/>
      <c r="C108" s="13" t="s">
        <v>127</v>
      </c>
      <c r="D108" s="13" t="s">
        <v>109</v>
      </c>
      <c r="E108" s="49">
        <v>201772</v>
      </c>
      <c r="F108" s="49">
        <v>202517</v>
      </c>
      <c r="G108" s="49">
        <v>168758</v>
      </c>
    </row>
    <row r="109" spans="1:7" ht="16.5">
      <c r="A109" s="11"/>
      <c r="B109" s="11"/>
      <c r="C109" s="13" t="s">
        <v>128</v>
      </c>
      <c r="D109" s="13" t="s">
        <v>109</v>
      </c>
      <c r="E109" s="49">
        <v>0</v>
      </c>
      <c r="F109" s="49">
        <v>20000</v>
      </c>
      <c r="G109" s="49">
        <v>2000</v>
      </c>
    </row>
    <row r="110" spans="1:7" ht="16.5">
      <c r="A110" s="11"/>
      <c r="B110" s="11"/>
      <c r="C110" s="13" t="s">
        <v>129</v>
      </c>
      <c r="D110" s="13" t="s">
        <v>109</v>
      </c>
      <c r="E110" s="49">
        <v>50</v>
      </c>
      <c r="F110" s="49">
        <v>175</v>
      </c>
      <c r="G110" s="49">
        <v>150</v>
      </c>
    </row>
    <row r="111" spans="1:7" ht="16.5">
      <c r="A111" s="11"/>
      <c r="B111" s="11"/>
      <c r="C111" s="13" t="s">
        <v>130</v>
      </c>
      <c r="D111" s="13" t="s">
        <v>109</v>
      </c>
      <c r="E111" s="49">
        <v>275</v>
      </c>
      <c r="F111" s="49">
        <v>275</v>
      </c>
      <c r="G111" s="49">
        <v>300</v>
      </c>
    </row>
    <row r="112" spans="1:7" ht="16.5">
      <c r="A112" s="11"/>
      <c r="B112" s="11"/>
      <c r="C112" s="13" t="s">
        <v>131</v>
      </c>
      <c r="D112" s="13" t="s">
        <v>109</v>
      </c>
      <c r="E112" s="49">
        <v>0</v>
      </c>
      <c r="F112" s="49">
        <v>0</v>
      </c>
      <c r="G112" s="49">
        <v>0</v>
      </c>
    </row>
    <row r="113" spans="1:7" ht="16.5">
      <c r="A113" s="11"/>
      <c r="B113" s="11"/>
      <c r="C113" s="13" t="s">
        <v>132</v>
      </c>
      <c r="D113" s="13" t="s">
        <v>109</v>
      </c>
      <c r="E113" s="49">
        <v>0</v>
      </c>
      <c r="F113" s="49">
        <v>0</v>
      </c>
      <c r="G113" s="49">
        <v>0</v>
      </c>
    </row>
    <row r="114" spans="1:7" ht="16.5">
      <c r="A114" s="11"/>
      <c r="B114" s="11"/>
      <c r="C114" s="13" t="s">
        <v>133</v>
      </c>
      <c r="D114" s="13" t="s">
        <v>109</v>
      </c>
      <c r="E114" s="49">
        <v>775281</v>
      </c>
      <c r="F114" s="49">
        <v>752258</v>
      </c>
      <c r="G114" s="49">
        <v>877118</v>
      </c>
    </row>
    <row r="115" spans="1:7" ht="16.5">
      <c r="A115" s="11"/>
      <c r="B115" s="11"/>
      <c r="C115" s="13" t="s">
        <v>134</v>
      </c>
      <c r="D115" s="13" t="s">
        <v>109</v>
      </c>
      <c r="E115" s="49">
        <v>4265</v>
      </c>
      <c r="F115" s="49">
        <v>0</v>
      </c>
      <c r="G115" s="49">
        <v>6936</v>
      </c>
    </row>
    <row r="116" spans="1:7" ht="16.5">
      <c r="A116" s="11"/>
      <c r="B116" s="11"/>
      <c r="C116" s="14" t="s">
        <v>135</v>
      </c>
      <c r="D116" s="13" t="s">
        <v>109</v>
      </c>
      <c r="E116" s="49">
        <v>14443</v>
      </c>
      <c r="F116" s="49">
        <v>16039</v>
      </c>
      <c r="G116" s="49">
        <v>12101</v>
      </c>
    </row>
    <row r="117" spans="1:7" ht="16.5">
      <c r="A117" s="11"/>
      <c r="B117" s="11"/>
      <c r="C117" s="13" t="s">
        <v>136</v>
      </c>
      <c r="D117" s="13" t="s">
        <v>109</v>
      </c>
      <c r="E117" s="50">
        <v>27</v>
      </c>
      <c r="F117" s="49">
        <v>27</v>
      </c>
      <c r="G117" s="49">
        <v>27</v>
      </c>
    </row>
    <row r="118" spans="1:7" ht="15.75" customHeight="1">
      <c r="A118" s="11"/>
      <c r="B118" s="11"/>
      <c r="C118" s="289"/>
      <c r="D118" s="289"/>
      <c r="E118" s="289"/>
      <c r="F118" s="289"/>
      <c r="G118" s="289"/>
    </row>
    <row r="119" spans="1:7" ht="31.5" customHeight="1">
      <c r="A119" s="11" t="s">
        <v>137</v>
      </c>
      <c r="B119" s="12" t="s">
        <v>138</v>
      </c>
      <c r="C119" s="294" t="s">
        <v>139</v>
      </c>
      <c r="D119" s="294"/>
      <c r="E119" s="294"/>
      <c r="F119" s="294"/>
      <c r="G119" s="294"/>
    </row>
    <row r="120" spans="1:7" ht="35.25" customHeight="1">
      <c r="A120" s="11" t="s">
        <v>140</v>
      </c>
      <c r="B120" s="12" t="s">
        <v>141</v>
      </c>
      <c r="C120" s="316" t="s">
        <v>142</v>
      </c>
      <c r="D120" s="316"/>
      <c r="E120" s="316"/>
      <c r="F120" s="316"/>
      <c r="G120" s="316"/>
    </row>
    <row r="121" spans="1:7" ht="15.75" customHeight="1">
      <c r="A121" s="11">
        <v>302</v>
      </c>
      <c r="B121" s="37" t="s">
        <v>143</v>
      </c>
      <c r="C121" s="289"/>
      <c r="D121" s="289"/>
      <c r="E121" s="289"/>
      <c r="F121" s="289"/>
      <c r="G121" s="289"/>
    </row>
    <row r="122" spans="1:7" ht="15.75" customHeight="1">
      <c r="A122" s="11" t="s">
        <v>144</v>
      </c>
      <c r="B122" s="11" t="s">
        <v>145</v>
      </c>
      <c r="C122" s="289"/>
      <c r="D122" s="289"/>
      <c r="E122" s="289"/>
      <c r="F122" s="289"/>
      <c r="G122" s="289"/>
    </row>
    <row r="123" spans="1:7" ht="30.75" customHeight="1">
      <c r="A123" s="11"/>
      <c r="B123" s="11"/>
      <c r="C123" s="315" t="s">
        <v>146</v>
      </c>
      <c r="D123" s="315"/>
      <c r="E123" s="315"/>
      <c r="F123" s="315"/>
      <c r="G123" s="315"/>
    </row>
    <row r="124" spans="1:7" ht="18" customHeight="1">
      <c r="A124" s="11"/>
      <c r="B124" s="11"/>
      <c r="C124" s="38" t="s">
        <v>147</v>
      </c>
      <c r="D124" s="13" t="s">
        <v>148</v>
      </c>
      <c r="E124" s="49">
        <v>113052.14</v>
      </c>
      <c r="F124" s="49">
        <v>98997</v>
      </c>
      <c r="G124" s="49">
        <v>107192</v>
      </c>
    </row>
    <row r="125" spans="1:7" ht="16.5">
      <c r="A125" s="11"/>
      <c r="B125" s="11"/>
      <c r="C125" s="38" t="s">
        <v>149</v>
      </c>
      <c r="D125" s="13" t="s">
        <v>150</v>
      </c>
      <c r="E125" s="49">
        <v>11292.92</v>
      </c>
      <c r="F125" s="49">
        <v>9800</v>
      </c>
      <c r="G125" s="49">
        <v>8950</v>
      </c>
    </row>
    <row r="126" spans="1:7" ht="16.5">
      <c r="A126" s="11"/>
      <c r="B126" s="11"/>
      <c r="C126" s="38" t="s">
        <v>151</v>
      </c>
      <c r="D126" s="13" t="s">
        <v>150</v>
      </c>
      <c r="E126" s="49">
        <v>3651</v>
      </c>
      <c r="F126" s="49">
        <v>2067.61</v>
      </c>
      <c r="G126" s="49">
        <v>1814</v>
      </c>
    </row>
    <row r="127" spans="1:7" ht="16.5">
      <c r="A127" s="11"/>
      <c r="B127" s="11"/>
      <c r="C127" s="43" t="s">
        <v>152</v>
      </c>
      <c r="D127" s="13" t="s">
        <v>153</v>
      </c>
      <c r="E127" s="49">
        <v>261</v>
      </c>
      <c r="F127" s="49">
        <v>215.32</v>
      </c>
      <c r="G127" s="49">
        <v>229</v>
      </c>
    </row>
    <row r="128" spans="1:7" ht="41.25" customHeight="1">
      <c r="A128" s="11"/>
      <c r="B128" s="11"/>
      <c r="C128" s="294" t="s">
        <v>154</v>
      </c>
      <c r="D128" s="294"/>
      <c r="E128" s="294"/>
      <c r="F128" s="294"/>
      <c r="G128" s="294"/>
    </row>
    <row r="129" spans="1:7" ht="15" customHeight="1">
      <c r="A129" s="11"/>
      <c r="B129" s="11"/>
      <c r="C129" s="289"/>
      <c r="D129" s="289"/>
      <c r="E129" s="289"/>
      <c r="F129" s="289"/>
      <c r="G129" s="289"/>
    </row>
    <row r="130" spans="1:7" ht="18.75" customHeight="1">
      <c r="A130" s="11"/>
      <c r="B130" s="11"/>
      <c r="C130" s="315" t="s">
        <v>155</v>
      </c>
      <c r="D130" s="315"/>
      <c r="E130" s="315"/>
      <c r="F130" s="315"/>
      <c r="G130" s="315"/>
    </row>
    <row r="131" spans="1:7" ht="15" customHeight="1">
      <c r="A131" s="11"/>
      <c r="B131" s="11"/>
      <c r="C131" s="317" t="s">
        <v>156</v>
      </c>
      <c r="D131" s="43" t="s">
        <v>157</v>
      </c>
      <c r="E131" s="51">
        <v>35502788</v>
      </c>
      <c r="F131" s="52">
        <v>40305121</v>
      </c>
      <c r="G131" s="23">
        <v>32482488</v>
      </c>
    </row>
    <row r="132" spans="1:7" ht="15" customHeight="1">
      <c r="A132" s="11"/>
      <c r="B132" s="11"/>
      <c r="C132" s="317"/>
      <c r="D132" s="43" t="s">
        <v>158</v>
      </c>
      <c r="E132" s="51">
        <f>E131*0.0036</f>
        <v>127810.0368</v>
      </c>
      <c r="F132" s="53">
        <f>F131*0.0036</f>
        <v>145098.4356</v>
      </c>
      <c r="G132" s="51">
        <f>G131*0.0036</f>
        <v>116936.9568</v>
      </c>
    </row>
    <row r="133" spans="1:7" ht="15" customHeight="1">
      <c r="A133" s="11"/>
      <c r="B133" s="11"/>
      <c r="C133" s="294" t="s">
        <v>159</v>
      </c>
      <c r="D133" s="294"/>
      <c r="E133" s="294"/>
      <c r="F133" s="294"/>
      <c r="G133" s="294"/>
    </row>
    <row r="134" spans="1:7" ht="30" customHeight="1">
      <c r="A134" s="11" t="s">
        <v>160</v>
      </c>
      <c r="B134" s="12" t="s">
        <v>161</v>
      </c>
      <c r="C134" s="294" t="s">
        <v>162</v>
      </c>
      <c r="D134" s="294"/>
      <c r="E134" s="294"/>
      <c r="F134" s="294"/>
      <c r="G134" s="294"/>
    </row>
    <row r="135" spans="1:7" ht="30" customHeight="1">
      <c r="A135" s="11" t="s">
        <v>163</v>
      </c>
      <c r="B135" s="12" t="s">
        <v>164</v>
      </c>
      <c r="C135" s="294" t="s">
        <v>165</v>
      </c>
      <c r="D135" s="294"/>
      <c r="E135" s="294"/>
      <c r="F135" s="294"/>
      <c r="G135" s="294"/>
    </row>
    <row r="136" spans="1:7" ht="84.75" customHeight="1">
      <c r="A136" s="11" t="s">
        <v>166</v>
      </c>
      <c r="B136" s="12" t="s">
        <v>167</v>
      </c>
      <c r="C136" s="294" t="s">
        <v>168</v>
      </c>
      <c r="D136" s="294"/>
      <c r="E136" s="294"/>
      <c r="F136" s="294"/>
      <c r="G136" s="294"/>
    </row>
    <row r="137" spans="1:7" ht="35.25" customHeight="1">
      <c r="A137" s="11"/>
      <c r="B137" s="12"/>
      <c r="C137" s="315" t="s">
        <v>169</v>
      </c>
      <c r="D137" s="315"/>
      <c r="E137" s="315"/>
      <c r="F137" s="315"/>
      <c r="G137" s="315"/>
    </row>
    <row r="138" spans="1:7" ht="20.25" customHeight="1">
      <c r="A138" s="11"/>
      <c r="B138" s="12"/>
      <c r="C138" s="294" t="s">
        <v>170</v>
      </c>
      <c r="D138" s="294"/>
      <c r="E138" s="294"/>
      <c r="F138" s="294"/>
      <c r="G138" s="294"/>
    </row>
    <row r="139" spans="1:7" ht="18" customHeight="1">
      <c r="A139" s="11"/>
      <c r="B139" s="12"/>
      <c r="C139" s="38" t="s">
        <v>171</v>
      </c>
      <c r="D139" s="43" t="s">
        <v>157</v>
      </c>
      <c r="E139" s="23">
        <v>9242548</v>
      </c>
      <c r="F139" s="23">
        <v>8492502</v>
      </c>
      <c r="G139" s="23">
        <v>9278592</v>
      </c>
    </row>
    <row r="140" spans="1:7" ht="18" customHeight="1">
      <c r="A140" s="11"/>
      <c r="B140" s="12"/>
      <c r="C140" s="38" t="s">
        <v>172</v>
      </c>
      <c r="D140" s="43" t="s">
        <v>173</v>
      </c>
      <c r="E140" s="54">
        <v>2948.98</v>
      </c>
      <c r="F140" s="54">
        <v>2702.314136400005</v>
      </c>
      <c r="G140" s="54">
        <v>2952.447878939997</v>
      </c>
    </row>
    <row r="141" spans="1:7" ht="21.75" customHeight="1">
      <c r="A141" s="11"/>
      <c r="B141" s="12"/>
      <c r="C141" s="294" t="s">
        <v>174</v>
      </c>
      <c r="D141" s="294"/>
      <c r="E141" s="294"/>
      <c r="F141" s="294"/>
      <c r="G141" s="294"/>
    </row>
    <row r="142" spans="1:7" ht="18" customHeight="1">
      <c r="A142" s="11"/>
      <c r="B142" s="12"/>
      <c r="C142" s="38" t="s">
        <v>171</v>
      </c>
      <c r="D142" s="43" t="s">
        <v>157</v>
      </c>
      <c r="E142" s="23">
        <v>687414</v>
      </c>
      <c r="F142" s="23">
        <v>754054</v>
      </c>
      <c r="G142" s="23">
        <v>961499</v>
      </c>
    </row>
    <row r="143" spans="1:7" ht="18" customHeight="1">
      <c r="A143" s="11"/>
      <c r="B143" s="12"/>
      <c r="C143" s="38" t="s">
        <v>172</v>
      </c>
      <c r="D143" s="43" t="s">
        <v>173</v>
      </c>
      <c r="E143" s="54">
        <v>218.74</v>
      </c>
      <c r="F143" s="54">
        <v>239.93982369999998</v>
      </c>
      <c r="G143" s="54">
        <v>305.94885452</v>
      </c>
    </row>
    <row r="144" spans="1:7" ht="18" customHeight="1">
      <c r="A144" s="11"/>
      <c r="B144" s="12"/>
      <c r="C144" s="43" t="s">
        <v>175</v>
      </c>
      <c r="D144" s="43" t="s">
        <v>157</v>
      </c>
      <c r="E144" s="48">
        <f aca="true" t="shared" si="0" ref="E144:G145">E139+E142</f>
        <v>9929962</v>
      </c>
      <c r="F144" s="48">
        <f t="shared" si="0"/>
        <v>9246556</v>
      </c>
      <c r="G144" s="48">
        <f t="shared" si="0"/>
        <v>10240091</v>
      </c>
    </row>
    <row r="145" spans="1:7" ht="18" customHeight="1">
      <c r="A145" s="11"/>
      <c r="B145" s="12"/>
      <c r="C145" s="43" t="s">
        <v>176</v>
      </c>
      <c r="D145" s="43" t="s">
        <v>173</v>
      </c>
      <c r="E145" s="55">
        <f t="shared" si="0"/>
        <v>3167.7200000000003</v>
      </c>
      <c r="F145" s="55">
        <f t="shared" si="0"/>
        <v>2942.253960100005</v>
      </c>
      <c r="G145" s="55">
        <f t="shared" si="0"/>
        <v>3258.396733459997</v>
      </c>
    </row>
    <row r="146" spans="1:7" ht="36" customHeight="1">
      <c r="A146" s="11"/>
      <c r="B146" s="12"/>
      <c r="C146" s="294" t="s">
        <v>177</v>
      </c>
      <c r="D146" s="294"/>
      <c r="E146" s="294"/>
      <c r="F146" s="294"/>
      <c r="G146" s="294"/>
    </row>
    <row r="147" spans="1:7" ht="18" customHeight="1">
      <c r="A147" s="11"/>
      <c r="B147" s="12"/>
      <c r="C147" s="38" t="s">
        <v>171</v>
      </c>
      <c r="D147" s="43" t="s">
        <v>157</v>
      </c>
      <c r="E147" s="23">
        <v>33405648</v>
      </c>
      <c r="F147" s="23">
        <v>25461672</v>
      </c>
      <c r="G147" s="23">
        <v>30942336</v>
      </c>
    </row>
    <row r="148" spans="1:7" ht="18" customHeight="1">
      <c r="A148" s="11"/>
      <c r="B148" s="12"/>
      <c r="C148" s="38" t="s">
        <v>172</v>
      </c>
      <c r="D148" s="43" t="s">
        <v>173</v>
      </c>
      <c r="E148" s="54">
        <v>10629.68</v>
      </c>
      <c r="F148" s="54">
        <v>8101.904030399999</v>
      </c>
      <c r="G148" s="54">
        <v>9845.8513152</v>
      </c>
    </row>
    <row r="149" spans="1:7" ht="78" customHeight="1" hidden="1">
      <c r="A149" s="11"/>
      <c r="B149" s="12"/>
      <c r="C149" s="294" t="s">
        <v>178</v>
      </c>
      <c r="D149" s="294"/>
      <c r="E149" s="294"/>
      <c r="F149" s="294"/>
      <c r="G149" s="294"/>
    </row>
    <row r="150" spans="1:7" ht="18" customHeight="1">
      <c r="A150" s="11"/>
      <c r="B150" s="12"/>
      <c r="C150" s="289"/>
      <c r="D150" s="289"/>
      <c r="E150" s="289"/>
      <c r="F150" s="289"/>
      <c r="G150" s="289"/>
    </row>
    <row r="151" spans="1:7" ht="36.75" customHeight="1">
      <c r="A151" s="11"/>
      <c r="B151" s="12"/>
      <c r="C151" s="295" t="s">
        <v>179</v>
      </c>
      <c r="D151" s="295"/>
      <c r="E151" s="295"/>
      <c r="F151" s="295"/>
      <c r="G151" s="295"/>
    </row>
    <row r="152" spans="1:7" ht="33" customHeight="1">
      <c r="A152" s="11"/>
      <c r="B152" s="12"/>
      <c r="C152" s="21" t="s">
        <v>180</v>
      </c>
      <c r="D152" s="21" t="s">
        <v>157</v>
      </c>
      <c r="E152" s="23">
        <f aca="true" t="shared" si="1" ref="E152:G153">E142+E147+E139</f>
        <v>43335610</v>
      </c>
      <c r="F152" s="52">
        <f t="shared" si="1"/>
        <v>34708228</v>
      </c>
      <c r="G152" s="23">
        <f t="shared" si="1"/>
        <v>41182427</v>
      </c>
    </row>
    <row r="153" spans="1:7" ht="18" customHeight="1">
      <c r="A153" s="11"/>
      <c r="B153" s="12"/>
      <c r="C153" s="21" t="s">
        <v>181</v>
      </c>
      <c r="D153" s="21" t="s">
        <v>173</v>
      </c>
      <c r="E153" s="54">
        <f t="shared" si="1"/>
        <v>13797.4</v>
      </c>
      <c r="F153" s="56">
        <f t="shared" si="1"/>
        <v>11044.157990500004</v>
      </c>
      <c r="G153" s="54">
        <f t="shared" si="1"/>
        <v>13104.248048659996</v>
      </c>
    </row>
    <row r="154" spans="1:7" ht="18" customHeight="1">
      <c r="A154" s="11"/>
      <c r="B154" s="12"/>
      <c r="C154" s="21" t="s">
        <v>182</v>
      </c>
      <c r="D154" s="21" t="s">
        <v>157</v>
      </c>
      <c r="E154" s="23">
        <f>E131</f>
        <v>35502788</v>
      </c>
      <c r="F154" s="23">
        <f>F131</f>
        <v>40305121</v>
      </c>
      <c r="G154" s="23">
        <f>G131</f>
        <v>32482488</v>
      </c>
    </row>
    <row r="155" spans="1:7" ht="36" customHeight="1">
      <c r="A155" s="11"/>
      <c r="B155" s="12"/>
      <c r="C155" s="43" t="s">
        <v>183</v>
      </c>
      <c r="D155" s="43" t="s">
        <v>720</v>
      </c>
      <c r="E155" s="23">
        <v>0</v>
      </c>
      <c r="F155" s="52">
        <v>0</v>
      </c>
      <c r="G155" s="23">
        <v>0</v>
      </c>
    </row>
    <row r="156" spans="1:7" ht="18" customHeight="1">
      <c r="A156" s="11"/>
      <c r="B156" s="12"/>
      <c r="C156" s="43" t="s">
        <v>184</v>
      </c>
      <c r="D156" s="13" t="s">
        <v>148</v>
      </c>
      <c r="E156" s="23">
        <f>E232</f>
        <v>113571724</v>
      </c>
      <c r="F156" s="52">
        <f>F232</f>
        <v>111569860</v>
      </c>
      <c r="G156" s="23">
        <f>G232</f>
        <v>107633170</v>
      </c>
    </row>
    <row r="157" spans="1:7" ht="41.25" customHeight="1">
      <c r="A157" s="11"/>
      <c r="B157" s="12"/>
      <c r="C157" s="294" t="s">
        <v>185</v>
      </c>
      <c r="D157" s="294"/>
      <c r="E157" s="294"/>
      <c r="F157" s="294"/>
      <c r="G157" s="294"/>
    </row>
    <row r="158" spans="1:7" ht="27.75" customHeight="1">
      <c r="A158" s="11"/>
      <c r="B158" s="12"/>
      <c r="C158" s="294" t="s">
        <v>186</v>
      </c>
      <c r="D158" s="294"/>
      <c r="E158" s="294"/>
      <c r="F158" s="294"/>
      <c r="G158" s="294"/>
    </row>
    <row r="159" spans="1:7" ht="33.75" customHeight="1">
      <c r="A159" s="11"/>
      <c r="B159" s="12"/>
      <c r="C159" s="21" t="s">
        <v>187</v>
      </c>
      <c r="D159" s="13" t="s">
        <v>188</v>
      </c>
      <c r="E159" s="57">
        <f>E152/E156</f>
        <v>0.38157041624198645</v>
      </c>
      <c r="F159" s="58">
        <f>F152/F156</f>
        <v>0.3110896437442872</v>
      </c>
      <c r="G159" s="61">
        <f>G152/G156</f>
        <v>0.38261836012076944</v>
      </c>
    </row>
    <row r="160" spans="1:7" ht="33.75" customHeight="1">
      <c r="A160" s="11"/>
      <c r="B160" s="12"/>
      <c r="C160" s="21" t="s">
        <v>189</v>
      </c>
      <c r="D160" s="13" t="s">
        <v>188</v>
      </c>
      <c r="E160" s="57">
        <f>E154/E156</f>
        <v>0.3126023516205495</v>
      </c>
      <c r="F160" s="58">
        <f>F131/F156</f>
        <v>0.3612545628362355</v>
      </c>
      <c r="G160" s="61">
        <f>G131/G156</f>
        <v>0.3017888258796057</v>
      </c>
    </row>
    <row r="161" spans="1:7" ht="18" customHeight="1">
      <c r="A161" s="11"/>
      <c r="B161" s="12"/>
      <c r="C161" s="21" t="s">
        <v>190</v>
      </c>
      <c r="D161" s="13"/>
      <c r="E161" s="27">
        <f>E152/E154</f>
        <v>1.2206255463655418</v>
      </c>
      <c r="F161" s="56">
        <f>F152/F131</f>
        <v>0.8611369260000484</v>
      </c>
      <c r="G161" s="54">
        <f>G152/G131</f>
        <v>1.2678347483727233</v>
      </c>
    </row>
    <row r="162" spans="1:7" ht="44.25" customHeight="1">
      <c r="A162" s="11"/>
      <c r="B162" s="12"/>
      <c r="C162" s="294" t="s">
        <v>191</v>
      </c>
      <c r="D162" s="294"/>
      <c r="E162" s="294"/>
      <c r="F162" s="294"/>
      <c r="G162" s="294"/>
    </row>
    <row r="163" spans="1:7" ht="18" customHeight="1">
      <c r="A163" s="11"/>
      <c r="B163" s="12"/>
      <c r="C163" s="289"/>
      <c r="D163" s="289"/>
      <c r="E163" s="289"/>
      <c r="F163" s="289"/>
      <c r="G163" s="289"/>
    </row>
    <row r="164" spans="1:7" ht="18" customHeight="1">
      <c r="A164" s="11"/>
      <c r="B164" s="12"/>
      <c r="C164" s="295" t="s">
        <v>192</v>
      </c>
      <c r="D164" s="295"/>
      <c r="E164" s="295"/>
      <c r="F164" s="295"/>
      <c r="G164" s="295"/>
    </row>
    <row r="165" spans="1:7" ht="28.5" customHeight="1">
      <c r="A165" s="11"/>
      <c r="B165" s="12"/>
      <c r="C165" s="294" t="s">
        <v>681</v>
      </c>
      <c r="D165" s="294"/>
      <c r="E165" s="294"/>
      <c r="F165" s="294"/>
      <c r="G165" s="294"/>
    </row>
    <row r="166" spans="1:7" ht="18" customHeight="1">
      <c r="A166" s="11"/>
      <c r="B166" s="12"/>
      <c r="C166" s="21" t="s">
        <v>193</v>
      </c>
      <c r="D166" s="13"/>
      <c r="E166" s="61">
        <v>0.681</v>
      </c>
      <c r="F166" s="61">
        <v>0.703</v>
      </c>
      <c r="G166" s="61">
        <v>0.695</v>
      </c>
    </row>
    <row r="167" spans="1:7" ht="19.5" customHeight="1">
      <c r="A167" s="12">
        <v>303</v>
      </c>
      <c r="B167" s="37" t="s">
        <v>194</v>
      </c>
      <c r="C167" s="318"/>
      <c r="D167" s="318"/>
      <c r="E167" s="318"/>
      <c r="F167" s="318"/>
      <c r="G167" s="318"/>
    </row>
    <row r="168" spans="1:7" ht="75.75" customHeight="1">
      <c r="A168" s="11" t="s">
        <v>195</v>
      </c>
      <c r="B168" s="11" t="s">
        <v>196</v>
      </c>
      <c r="C168" s="319" t="s">
        <v>333</v>
      </c>
      <c r="D168" s="319"/>
      <c r="E168" s="319"/>
      <c r="F168" s="319"/>
      <c r="G168" s="319"/>
    </row>
    <row r="169" spans="1:7" ht="15.75">
      <c r="A169" s="11"/>
      <c r="B169" s="11"/>
      <c r="C169" s="294" t="s">
        <v>259</v>
      </c>
      <c r="D169" s="294"/>
      <c r="E169" s="294"/>
      <c r="F169" s="294"/>
      <c r="G169" s="294"/>
    </row>
    <row r="170" spans="1:7" ht="21" customHeight="1">
      <c r="A170" s="11"/>
      <c r="B170" s="11"/>
      <c r="C170" s="43" t="s">
        <v>260</v>
      </c>
      <c r="D170" s="13" t="s">
        <v>148</v>
      </c>
      <c r="E170" s="54">
        <v>1962589</v>
      </c>
      <c r="F170" s="56">
        <v>2152666</v>
      </c>
      <c r="G170" s="54">
        <v>1755239</v>
      </c>
    </row>
    <row r="171" spans="1:7" ht="21" customHeight="1">
      <c r="A171" s="11"/>
      <c r="B171" s="11"/>
      <c r="C171" s="318"/>
      <c r="D171" s="318"/>
      <c r="E171" s="318"/>
      <c r="F171" s="318"/>
      <c r="G171" s="318"/>
    </row>
    <row r="172" spans="1:7" ht="21" customHeight="1">
      <c r="A172" s="11"/>
      <c r="B172" s="11"/>
      <c r="C172" s="296" t="s">
        <v>330</v>
      </c>
      <c r="D172" s="297"/>
      <c r="E172" s="297"/>
      <c r="F172" s="297"/>
      <c r="G172" s="298"/>
    </row>
    <row r="173" spans="1:7" ht="36.75" customHeight="1">
      <c r="A173" s="11"/>
      <c r="B173" s="11"/>
      <c r="C173" s="294" t="s">
        <v>676</v>
      </c>
      <c r="D173" s="294"/>
      <c r="E173" s="294"/>
      <c r="F173" s="294"/>
      <c r="G173" s="294"/>
    </row>
    <row r="174" spans="1:7" ht="36" customHeight="1">
      <c r="A174" s="11" t="s">
        <v>197</v>
      </c>
      <c r="B174" s="11" t="s">
        <v>704</v>
      </c>
      <c r="C174" s="289"/>
      <c r="D174" s="289"/>
      <c r="E174" s="289"/>
      <c r="F174" s="289"/>
      <c r="G174" s="289"/>
    </row>
    <row r="175" spans="1:7" ht="18" customHeight="1">
      <c r="A175" s="11"/>
      <c r="B175" s="11"/>
      <c r="C175" s="295" t="s">
        <v>198</v>
      </c>
      <c r="D175" s="295"/>
      <c r="E175" s="295"/>
      <c r="F175" s="295"/>
      <c r="G175" s="295"/>
    </row>
    <row r="176" spans="1:7" ht="18" customHeight="1">
      <c r="A176" s="11"/>
      <c r="B176" s="11"/>
      <c r="C176" s="21" t="s">
        <v>199</v>
      </c>
      <c r="D176" s="13" t="s">
        <v>200</v>
      </c>
      <c r="E176" s="63">
        <f>SUM(E177:E180)</f>
        <v>68915234</v>
      </c>
      <c r="F176" s="64">
        <f>SUM(F177:F180)</f>
        <v>65169977</v>
      </c>
      <c r="G176" s="235">
        <f>SUM(G177:G180)</f>
        <v>69959228</v>
      </c>
    </row>
    <row r="177" spans="1:7" ht="18" customHeight="1">
      <c r="A177" s="11"/>
      <c r="B177" s="11"/>
      <c r="C177" s="24" t="s">
        <v>201</v>
      </c>
      <c r="D177" s="13" t="s">
        <v>148</v>
      </c>
      <c r="E177" s="65">
        <v>59524217</v>
      </c>
      <c r="F177" s="66">
        <v>53304906</v>
      </c>
      <c r="G177" s="236">
        <v>60454422</v>
      </c>
    </row>
    <row r="178" spans="1:7" ht="18" customHeight="1">
      <c r="A178" s="11"/>
      <c r="B178" s="11"/>
      <c r="C178" s="24" t="s">
        <v>202</v>
      </c>
      <c r="D178" s="13" t="s">
        <v>148</v>
      </c>
      <c r="E178" s="65">
        <v>5773959</v>
      </c>
      <c r="F178" s="66">
        <v>8463307</v>
      </c>
      <c r="G178" s="236">
        <v>6154879</v>
      </c>
    </row>
    <row r="179" spans="1:7" ht="18" customHeight="1">
      <c r="A179" s="11"/>
      <c r="B179" s="11"/>
      <c r="C179" s="24" t="s">
        <v>203</v>
      </c>
      <c r="D179" s="13" t="s">
        <v>148</v>
      </c>
      <c r="E179" s="65">
        <v>1159265</v>
      </c>
      <c r="F179" s="66">
        <v>1040978</v>
      </c>
      <c r="G179" s="236">
        <v>1212121</v>
      </c>
    </row>
    <row r="180" spans="1:7" ht="30.75" customHeight="1">
      <c r="A180" s="11"/>
      <c r="B180" s="11"/>
      <c r="C180" s="24" t="s">
        <v>204</v>
      </c>
      <c r="D180" s="13" t="s">
        <v>148</v>
      </c>
      <c r="E180" s="65">
        <v>2457793</v>
      </c>
      <c r="F180" s="66">
        <v>2360786</v>
      </c>
      <c r="G180" s="236">
        <v>2137806</v>
      </c>
    </row>
    <row r="181" spans="1:7" ht="19.5" customHeight="1" hidden="1">
      <c r="A181" s="11"/>
      <c r="B181" s="11"/>
      <c r="C181" s="67" t="s">
        <v>205</v>
      </c>
      <c r="D181" s="59" t="s">
        <v>148</v>
      </c>
      <c r="E181" s="68">
        <v>249251</v>
      </c>
      <c r="F181" s="69">
        <v>249251</v>
      </c>
      <c r="G181" s="215">
        <v>249251</v>
      </c>
    </row>
    <row r="182" spans="1:7" ht="18" customHeight="1">
      <c r="A182" s="11"/>
      <c r="B182" s="11"/>
      <c r="C182" s="21" t="s">
        <v>207</v>
      </c>
      <c r="D182" s="13" t="s">
        <v>200</v>
      </c>
      <c r="E182" s="237">
        <f>SUM(E183:E186)</f>
        <v>23754897</v>
      </c>
      <c r="F182" s="237">
        <f>SUM(F183:F186)</f>
        <v>24628603</v>
      </c>
      <c r="G182" s="237">
        <f>SUM(G183:G186)</f>
        <v>21372145</v>
      </c>
    </row>
    <row r="183" spans="1:7" ht="36" customHeight="1">
      <c r="A183" s="11"/>
      <c r="B183" s="11"/>
      <c r="C183" s="24" t="s">
        <v>208</v>
      </c>
      <c r="D183" s="13" t="s">
        <v>148</v>
      </c>
      <c r="E183" s="236">
        <v>14288346</v>
      </c>
      <c r="F183" s="236">
        <v>13843949</v>
      </c>
      <c r="G183" s="236">
        <v>13176447</v>
      </c>
    </row>
    <row r="184" spans="1:7" ht="61.5" customHeight="1">
      <c r="A184" s="11"/>
      <c r="B184" s="11"/>
      <c r="C184" s="38" t="s">
        <v>209</v>
      </c>
      <c r="D184" s="13" t="s">
        <v>148</v>
      </c>
      <c r="E184" s="236">
        <v>9466551</v>
      </c>
      <c r="F184" s="236">
        <v>10784654</v>
      </c>
      <c r="G184" s="236">
        <v>8195698</v>
      </c>
    </row>
    <row r="185" spans="1:7" ht="58.5" customHeight="1" hidden="1">
      <c r="A185" s="11"/>
      <c r="B185" s="11"/>
      <c r="C185" s="24" t="s">
        <v>210</v>
      </c>
      <c r="D185" s="13" t="s">
        <v>148</v>
      </c>
      <c r="E185" s="320"/>
      <c r="F185" s="320"/>
      <c r="G185" s="320"/>
    </row>
    <row r="186" spans="1:7" ht="21" customHeight="1">
      <c r="A186" s="11"/>
      <c r="B186" s="11"/>
      <c r="C186" s="24" t="s">
        <v>211</v>
      </c>
      <c r="D186" s="13" t="s">
        <v>148</v>
      </c>
      <c r="E186" s="238">
        <v>0</v>
      </c>
      <c r="F186" s="238">
        <v>0</v>
      </c>
      <c r="G186" s="238">
        <v>0</v>
      </c>
    </row>
    <row r="187" spans="1:7" ht="18" customHeight="1">
      <c r="A187" s="11"/>
      <c r="B187" s="11"/>
      <c r="C187" s="21" t="s">
        <v>212</v>
      </c>
      <c r="D187" s="13" t="s">
        <v>200</v>
      </c>
      <c r="E187" s="70">
        <f>SUM(E188:E192)</f>
        <v>22240767</v>
      </c>
      <c r="F187" s="71">
        <f>SUM(F188:F192)</f>
        <v>23166224</v>
      </c>
      <c r="G187" s="237">
        <f>SUM(G188:G192)</f>
        <v>17711363</v>
      </c>
    </row>
    <row r="188" spans="1:7" ht="18" customHeight="1">
      <c r="A188" s="11"/>
      <c r="B188" s="11"/>
      <c r="C188" s="24" t="s">
        <v>213</v>
      </c>
      <c r="D188" s="13" t="s">
        <v>148</v>
      </c>
      <c r="E188" s="72">
        <v>17985893</v>
      </c>
      <c r="F188" s="73">
        <v>18405576</v>
      </c>
      <c r="G188" s="239">
        <v>14464494</v>
      </c>
    </row>
    <row r="189" spans="1:7" ht="18" customHeight="1">
      <c r="A189" s="11"/>
      <c r="B189" s="11"/>
      <c r="C189" s="24" t="s">
        <v>214</v>
      </c>
      <c r="D189" s="13" t="s">
        <v>148</v>
      </c>
      <c r="E189" s="65">
        <v>3456570</v>
      </c>
      <c r="F189" s="66">
        <v>3825263</v>
      </c>
      <c r="G189" s="236">
        <v>2500064</v>
      </c>
    </row>
    <row r="190" spans="1:7" ht="18" customHeight="1">
      <c r="A190" s="11"/>
      <c r="B190" s="11"/>
      <c r="C190" s="24" t="s">
        <v>203</v>
      </c>
      <c r="D190" s="13" t="s">
        <v>148</v>
      </c>
      <c r="E190" s="65">
        <v>770604</v>
      </c>
      <c r="F190" s="66">
        <v>913832</v>
      </c>
      <c r="G190" s="236">
        <v>720167</v>
      </c>
    </row>
    <row r="191" spans="1:7" ht="18" customHeight="1">
      <c r="A191" s="11"/>
      <c r="B191" s="11"/>
      <c r="C191" s="24" t="s">
        <v>215</v>
      </c>
      <c r="D191" s="13" t="s">
        <v>148</v>
      </c>
      <c r="E191" s="65">
        <v>27700</v>
      </c>
      <c r="F191" s="66">
        <v>21553</v>
      </c>
      <c r="G191" s="236">
        <v>26638</v>
      </c>
    </row>
    <row r="192" spans="1:7" ht="18" customHeight="1">
      <c r="A192" s="11"/>
      <c r="B192" s="11"/>
      <c r="C192" s="24" t="s">
        <v>216</v>
      </c>
      <c r="D192" s="13" t="s">
        <v>148</v>
      </c>
      <c r="E192" s="51">
        <v>0</v>
      </c>
      <c r="F192" s="51">
        <v>0</v>
      </c>
      <c r="G192" s="238">
        <v>0</v>
      </c>
    </row>
    <row r="193" spans="1:7" ht="18" customHeight="1" hidden="1">
      <c r="A193" s="11"/>
      <c r="B193" s="11"/>
      <c r="C193" s="67" t="s">
        <v>205</v>
      </c>
      <c r="D193" s="59" t="s">
        <v>148</v>
      </c>
      <c r="E193" s="68">
        <v>661709</v>
      </c>
      <c r="F193" s="69">
        <v>661709</v>
      </c>
      <c r="G193" s="215">
        <v>661709</v>
      </c>
    </row>
    <row r="194" spans="1:7" ht="18" customHeight="1">
      <c r="A194" s="11"/>
      <c r="B194" s="11"/>
      <c r="C194" s="21" t="s">
        <v>217</v>
      </c>
      <c r="D194" s="13" t="s">
        <v>200</v>
      </c>
      <c r="E194" s="74">
        <f>E196+E195</f>
        <v>303453</v>
      </c>
      <c r="F194" s="75">
        <f>F196+F195</f>
        <v>325410</v>
      </c>
      <c r="G194" s="240">
        <f>G196+G195</f>
        <v>323073</v>
      </c>
    </row>
    <row r="195" spans="1:7" ht="18" customHeight="1">
      <c r="A195" s="11"/>
      <c r="B195" s="11"/>
      <c r="C195" s="24" t="s">
        <v>218</v>
      </c>
      <c r="D195" s="13" t="s">
        <v>148</v>
      </c>
      <c r="E195" s="51">
        <v>0</v>
      </c>
      <c r="F195" s="53">
        <v>325410</v>
      </c>
      <c r="G195" s="238">
        <v>323073</v>
      </c>
    </row>
    <row r="196" spans="1:7" ht="18" customHeight="1">
      <c r="A196" s="11"/>
      <c r="B196" s="11"/>
      <c r="C196" s="24" t="s">
        <v>202</v>
      </c>
      <c r="D196" s="13" t="s">
        <v>148</v>
      </c>
      <c r="E196" s="51">
        <v>303453</v>
      </c>
      <c r="F196" s="53">
        <v>0</v>
      </c>
      <c r="G196" s="51">
        <v>0</v>
      </c>
    </row>
    <row r="197" spans="1:7" ht="18" customHeight="1">
      <c r="A197" s="11"/>
      <c r="B197" s="11"/>
      <c r="C197" s="21" t="s">
        <v>219</v>
      </c>
      <c r="D197" s="13" t="s">
        <v>200</v>
      </c>
      <c r="E197" s="74">
        <f>E198</f>
        <v>0</v>
      </c>
      <c r="F197" s="75">
        <f>F198</f>
        <v>0</v>
      </c>
      <c r="G197" s="240">
        <f>G198</f>
        <v>0</v>
      </c>
    </row>
    <row r="198" spans="1:7" ht="18" customHeight="1">
      <c r="A198" s="11"/>
      <c r="B198" s="11"/>
      <c r="C198" s="24" t="s">
        <v>220</v>
      </c>
      <c r="D198" s="13" t="s">
        <v>148</v>
      </c>
      <c r="E198" s="76">
        <v>0</v>
      </c>
      <c r="F198" s="77">
        <v>0</v>
      </c>
      <c r="G198" s="241">
        <v>0</v>
      </c>
    </row>
    <row r="199" spans="1:7" ht="18" customHeight="1">
      <c r="A199" s="11"/>
      <c r="B199" s="11"/>
      <c r="C199" s="21" t="s">
        <v>233</v>
      </c>
      <c r="D199" s="13" t="s">
        <v>148</v>
      </c>
      <c r="E199" s="74">
        <f>E176+E182+E187+E194+E197</f>
        <v>115214351</v>
      </c>
      <c r="F199" s="75">
        <f>F176+F182+F187+F194+F197</f>
        <v>113290214</v>
      </c>
      <c r="G199" s="240">
        <f>G176+G182+G187+G194+G197</f>
        <v>109365809</v>
      </c>
    </row>
    <row r="200" spans="1:7" ht="18" customHeight="1">
      <c r="A200" s="11"/>
      <c r="B200" s="11"/>
      <c r="C200" s="289"/>
      <c r="D200" s="289"/>
      <c r="E200" s="289"/>
      <c r="F200" s="289"/>
      <c r="G200" s="289"/>
    </row>
    <row r="201" spans="1:7" ht="21" customHeight="1">
      <c r="A201" s="11"/>
      <c r="B201" s="11"/>
      <c r="C201" s="295" t="s">
        <v>246</v>
      </c>
      <c r="D201" s="295"/>
      <c r="E201" s="295"/>
      <c r="F201" s="295"/>
      <c r="G201" s="295"/>
    </row>
    <row r="202" spans="1:7" ht="18" customHeight="1">
      <c r="A202" s="11"/>
      <c r="B202" s="11"/>
      <c r="C202" s="14" t="s">
        <v>247</v>
      </c>
      <c r="D202" s="93"/>
      <c r="E202" s="94"/>
      <c r="F202" s="94"/>
      <c r="G202" s="216"/>
    </row>
    <row r="203" spans="1:7" ht="18" customHeight="1">
      <c r="A203" s="11"/>
      <c r="B203" s="11"/>
      <c r="C203" s="24" t="s">
        <v>248</v>
      </c>
      <c r="D203" s="14" t="s">
        <v>148</v>
      </c>
      <c r="E203" s="90">
        <v>37148490</v>
      </c>
      <c r="F203" s="95">
        <v>36595428</v>
      </c>
      <c r="G203" s="251">
        <f>+G250</f>
        <v>35928678</v>
      </c>
    </row>
    <row r="204" spans="1:7" ht="18" customHeight="1">
      <c r="A204" s="11"/>
      <c r="B204" s="11"/>
      <c r="C204" s="24" t="s">
        <v>249</v>
      </c>
      <c r="D204" s="14" t="s">
        <v>148</v>
      </c>
      <c r="E204" s="90">
        <v>35251000</v>
      </c>
      <c r="F204" s="95">
        <v>37709000</v>
      </c>
      <c r="G204" s="251">
        <v>37148000</v>
      </c>
    </row>
    <row r="205" spans="1:7" ht="18" customHeight="1">
      <c r="A205" s="11"/>
      <c r="B205" s="11"/>
      <c r="C205" s="24" t="s">
        <v>250</v>
      </c>
      <c r="D205" s="14" t="s">
        <v>148</v>
      </c>
      <c r="E205" s="22">
        <f>E203-E204</f>
        <v>1897490</v>
      </c>
      <c r="F205" s="52">
        <f>F203-F204</f>
        <v>-1113572</v>
      </c>
      <c r="G205" s="252">
        <f>G203-G204</f>
        <v>-1219322</v>
      </c>
    </row>
    <row r="206" spans="1:7" ht="18" customHeight="1">
      <c r="A206" s="11"/>
      <c r="B206" s="11"/>
      <c r="C206" s="14" t="s">
        <v>207</v>
      </c>
      <c r="D206" s="93"/>
      <c r="E206" s="97"/>
      <c r="F206" s="97"/>
      <c r="G206" s="253"/>
    </row>
    <row r="207" spans="1:7" ht="18" customHeight="1">
      <c r="A207" s="11"/>
      <c r="B207" s="11"/>
      <c r="C207" s="24" t="s">
        <v>248</v>
      </c>
      <c r="D207" s="14" t="s">
        <v>148</v>
      </c>
      <c r="E207" s="90">
        <v>33550494</v>
      </c>
      <c r="F207" s="95">
        <v>33204617</v>
      </c>
      <c r="G207" s="251">
        <f>+G254</f>
        <v>32534458</v>
      </c>
    </row>
    <row r="208" spans="1:7" ht="18" customHeight="1">
      <c r="A208" s="11"/>
      <c r="B208" s="11"/>
      <c r="C208" s="24" t="s">
        <v>249</v>
      </c>
      <c r="D208" s="14" t="s">
        <v>148</v>
      </c>
      <c r="E208" s="90">
        <v>32808000</v>
      </c>
      <c r="F208" s="95">
        <v>33774000</v>
      </c>
      <c r="G208" s="251">
        <v>33551000</v>
      </c>
    </row>
    <row r="209" spans="1:7" ht="18" customHeight="1">
      <c r="A209" s="11"/>
      <c r="B209" s="11"/>
      <c r="C209" s="24" t="s">
        <v>251</v>
      </c>
      <c r="D209" s="14" t="s">
        <v>148</v>
      </c>
      <c r="E209" s="22">
        <f>E207-E208</f>
        <v>742494</v>
      </c>
      <c r="F209" s="52">
        <f>F207-F208</f>
        <v>-569383</v>
      </c>
      <c r="G209" s="252">
        <f>G207-G208</f>
        <v>-1016542</v>
      </c>
    </row>
    <row r="210" spans="1:7" ht="18" customHeight="1">
      <c r="A210" s="11"/>
      <c r="B210" s="11"/>
      <c r="C210" s="24" t="s">
        <v>252</v>
      </c>
      <c r="D210" s="14" t="s">
        <v>148</v>
      </c>
      <c r="E210" s="90">
        <v>3310474</v>
      </c>
      <c r="F210" s="95">
        <v>3440228</v>
      </c>
      <c r="G210" s="251">
        <f>+G258</f>
        <v>3288384</v>
      </c>
    </row>
    <row r="211" spans="1:7" ht="18" customHeight="1">
      <c r="A211" s="11"/>
      <c r="B211" s="11"/>
      <c r="C211" s="24" t="s">
        <v>253</v>
      </c>
      <c r="D211" s="14" t="s">
        <v>148</v>
      </c>
      <c r="E211" s="90">
        <v>3524000</v>
      </c>
      <c r="F211" s="95">
        <v>3406000</v>
      </c>
      <c r="G211" s="251">
        <v>3310000</v>
      </c>
    </row>
    <row r="212" spans="1:7" ht="18" customHeight="1">
      <c r="A212" s="11"/>
      <c r="B212" s="11"/>
      <c r="C212" s="24" t="s">
        <v>254</v>
      </c>
      <c r="D212" s="14" t="s">
        <v>148</v>
      </c>
      <c r="E212" s="22">
        <f>E210-E211</f>
        <v>-213526</v>
      </c>
      <c r="F212" s="52">
        <f>F210-F211</f>
        <v>34228</v>
      </c>
      <c r="G212" s="252">
        <f>G210-G211</f>
        <v>-21616</v>
      </c>
    </row>
    <row r="213" spans="1:7" ht="18" customHeight="1">
      <c r="A213" s="11"/>
      <c r="B213" s="11"/>
      <c r="C213" s="14" t="s">
        <v>212</v>
      </c>
      <c r="D213" s="93"/>
      <c r="E213" s="96"/>
      <c r="F213" s="96"/>
      <c r="G213" s="253"/>
    </row>
    <row r="214" spans="1:7" ht="18" customHeight="1">
      <c r="A214" s="11"/>
      <c r="B214" s="11"/>
      <c r="C214" s="24" t="s">
        <v>248</v>
      </c>
      <c r="D214" s="14" t="s">
        <v>148</v>
      </c>
      <c r="E214" s="90">
        <v>38022923</v>
      </c>
      <c r="F214" s="95">
        <v>36917370</v>
      </c>
      <c r="G214" s="251">
        <f>+G262</f>
        <v>34553021</v>
      </c>
    </row>
    <row r="215" spans="1:7" ht="18" customHeight="1">
      <c r="A215" s="11"/>
      <c r="B215" s="11"/>
      <c r="C215" s="24" t="s">
        <v>249</v>
      </c>
      <c r="D215" s="14" t="s">
        <v>148</v>
      </c>
      <c r="E215" s="90">
        <v>37855000</v>
      </c>
      <c r="F215" s="95">
        <v>38957000</v>
      </c>
      <c r="G215" s="251">
        <v>38023000</v>
      </c>
    </row>
    <row r="216" spans="1:7" ht="18" customHeight="1">
      <c r="A216" s="11"/>
      <c r="B216" s="11"/>
      <c r="C216" s="24" t="s">
        <v>250</v>
      </c>
      <c r="D216" s="14" t="s">
        <v>148</v>
      </c>
      <c r="E216" s="22">
        <f>E214-E215</f>
        <v>167923</v>
      </c>
      <c r="F216" s="52">
        <f>F214-F215</f>
        <v>-2039630</v>
      </c>
      <c r="G216" s="252">
        <f>G214-G215</f>
        <v>-3469979</v>
      </c>
    </row>
    <row r="217" spans="1:7" ht="18" customHeight="1" hidden="1">
      <c r="A217" s="11"/>
      <c r="B217" s="11"/>
      <c r="C217" s="24" t="s">
        <v>252</v>
      </c>
      <c r="D217" s="14" t="s">
        <v>148</v>
      </c>
      <c r="E217" s="90">
        <v>0</v>
      </c>
      <c r="F217" s="95">
        <v>0</v>
      </c>
      <c r="G217" s="251">
        <v>0</v>
      </c>
    </row>
    <row r="218" spans="1:7" ht="18" customHeight="1" hidden="1">
      <c r="A218" s="11"/>
      <c r="B218" s="11"/>
      <c r="C218" s="24" t="s">
        <v>253</v>
      </c>
      <c r="D218" s="14" t="s">
        <v>148</v>
      </c>
      <c r="E218" s="90">
        <v>0</v>
      </c>
      <c r="F218" s="95">
        <v>0</v>
      </c>
      <c r="G218" s="251">
        <v>0</v>
      </c>
    </row>
    <row r="219" spans="1:7" ht="18" customHeight="1" hidden="1">
      <c r="A219" s="11"/>
      <c r="B219" s="11"/>
      <c r="C219" s="24" t="s">
        <v>254</v>
      </c>
      <c r="D219" s="14" t="s">
        <v>148</v>
      </c>
      <c r="E219" s="22">
        <f>E217-E218</f>
        <v>0</v>
      </c>
      <c r="F219" s="52">
        <f>F217-F218</f>
        <v>0</v>
      </c>
      <c r="G219" s="252">
        <f>G217-G218</f>
        <v>0</v>
      </c>
    </row>
    <row r="220" spans="1:7" ht="18" customHeight="1">
      <c r="A220" s="11"/>
      <c r="B220" s="11"/>
      <c r="C220" s="14" t="s">
        <v>229</v>
      </c>
      <c r="D220" s="93"/>
      <c r="E220" s="96"/>
      <c r="F220" s="96"/>
      <c r="G220" s="253"/>
    </row>
    <row r="221" spans="1:7" ht="18" customHeight="1">
      <c r="A221" s="11"/>
      <c r="B221" s="11"/>
      <c r="C221" s="24" t="s">
        <v>248</v>
      </c>
      <c r="D221" s="14" t="s">
        <v>148</v>
      </c>
      <c r="E221" s="90">
        <v>739682</v>
      </c>
      <c r="F221" s="95">
        <v>776528</v>
      </c>
      <c r="G221" s="251">
        <f>+G270</f>
        <v>689581</v>
      </c>
    </row>
    <row r="222" spans="1:7" ht="18" customHeight="1">
      <c r="A222" s="11"/>
      <c r="B222" s="11"/>
      <c r="C222" s="24" t="s">
        <v>249</v>
      </c>
      <c r="D222" s="14" t="s">
        <v>148</v>
      </c>
      <c r="E222" s="90">
        <v>920000</v>
      </c>
      <c r="F222" s="95">
        <v>765000</v>
      </c>
      <c r="G222" s="251">
        <v>740000</v>
      </c>
    </row>
    <row r="223" spans="1:7" ht="18" customHeight="1">
      <c r="A223" s="11"/>
      <c r="B223" s="11"/>
      <c r="C223" s="24" t="s">
        <v>250</v>
      </c>
      <c r="D223" s="14" t="s">
        <v>148</v>
      </c>
      <c r="E223" s="22">
        <f>E221-E222</f>
        <v>-180318</v>
      </c>
      <c r="F223" s="52">
        <f>F221-F222</f>
        <v>11528</v>
      </c>
      <c r="G223" s="252">
        <f>G221-G222</f>
        <v>-50419</v>
      </c>
    </row>
    <row r="224" spans="1:7" ht="17.25" customHeight="1">
      <c r="A224" s="11"/>
      <c r="B224" s="11"/>
      <c r="C224" s="14" t="s">
        <v>677</v>
      </c>
      <c r="D224" s="93"/>
      <c r="E224" s="96"/>
      <c r="F224" s="96"/>
      <c r="G224" s="253"/>
    </row>
    <row r="225" spans="1:7" ht="17.25" customHeight="1">
      <c r="A225" s="11"/>
      <c r="B225" s="11"/>
      <c r="C225" s="24" t="s">
        <v>248</v>
      </c>
      <c r="D225" s="14" t="s">
        <v>148</v>
      </c>
      <c r="E225" s="90">
        <v>798271</v>
      </c>
      <c r="F225" s="95">
        <v>635575</v>
      </c>
      <c r="G225" s="251">
        <f>+G274</f>
        <v>638718</v>
      </c>
    </row>
    <row r="226" spans="1:7" ht="17.25" customHeight="1">
      <c r="A226" s="11"/>
      <c r="B226" s="11"/>
      <c r="C226" s="24" t="s">
        <v>249</v>
      </c>
      <c r="D226" s="14" t="s">
        <v>148</v>
      </c>
      <c r="E226" s="90">
        <v>620000</v>
      </c>
      <c r="F226" s="95">
        <v>772000</v>
      </c>
      <c r="G226" s="251">
        <v>798000</v>
      </c>
    </row>
    <row r="227" spans="1:7" ht="17.25" customHeight="1">
      <c r="A227" s="11"/>
      <c r="B227" s="11"/>
      <c r="C227" s="24" t="s">
        <v>250</v>
      </c>
      <c r="D227" s="14" t="s">
        <v>148</v>
      </c>
      <c r="E227" s="22">
        <f>E225-E226</f>
        <v>178271</v>
      </c>
      <c r="F227" s="52">
        <f>F225-F226</f>
        <v>-136425</v>
      </c>
      <c r="G227" s="252">
        <f>G225-G226</f>
        <v>-159282</v>
      </c>
    </row>
    <row r="228" spans="1:7" ht="17.25" customHeight="1">
      <c r="A228" s="11"/>
      <c r="B228" s="11"/>
      <c r="C228" s="14" t="s">
        <v>230</v>
      </c>
      <c r="D228" s="93"/>
      <c r="E228" s="96"/>
      <c r="F228" s="96"/>
      <c r="G228" s="253"/>
    </row>
    <row r="229" spans="1:7" ht="17.25" customHeight="1">
      <c r="A229" s="11"/>
      <c r="B229" s="11"/>
      <c r="C229" s="24" t="s">
        <v>248</v>
      </c>
      <c r="D229" s="14" t="s">
        <v>148</v>
      </c>
      <c r="E229" s="90">
        <v>1390</v>
      </c>
      <c r="F229" s="95">
        <v>114</v>
      </c>
      <c r="G229" s="251">
        <f>+G278</f>
        <v>330</v>
      </c>
    </row>
    <row r="230" spans="1:7" ht="17.25" customHeight="1">
      <c r="A230" s="11"/>
      <c r="B230" s="11"/>
      <c r="C230" s="24" t="s">
        <v>249</v>
      </c>
      <c r="D230" s="14" t="s">
        <v>148</v>
      </c>
      <c r="E230" s="90">
        <v>0</v>
      </c>
      <c r="F230" s="95">
        <v>1000</v>
      </c>
      <c r="G230" s="251">
        <v>1000</v>
      </c>
    </row>
    <row r="231" spans="1:7" ht="17.25" customHeight="1">
      <c r="A231" s="11"/>
      <c r="B231" s="11"/>
      <c r="C231" s="24" t="s">
        <v>250</v>
      </c>
      <c r="D231" s="14" t="s">
        <v>148</v>
      </c>
      <c r="E231" s="22">
        <f>E229-E230</f>
        <v>1390</v>
      </c>
      <c r="F231" s="52">
        <f>F229-F230</f>
        <v>-886</v>
      </c>
      <c r="G231" s="252">
        <f>G229-G230</f>
        <v>-670</v>
      </c>
    </row>
    <row r="232" spans="1:7" ht="17.25" customHeight="1">
      <c r="A232" s="11"/>
      <c r="B232" s="11"/>
      <c r="C232" s="21" t="s">
        <v>255</v>
      </c>
      <c r="D232" s="14" t="s">
        <v>148</v>
      </c>
      <c r="E232" s="22">
        <f>E225+E221+E214+E210+E207+E229+E203</f>
        <v>113571724</v>
      </c>
      <c r="F232" s="52">
        <f>F225+F221+F214+F210+F207+F229+F203</f>
        <v>111569860</v>
      </c>
      <c r="G232" s="252">
        <f>G225+G221+G214+G210+G207+G229+G203</f>
        <v>107633170</v>
      </c>
    </row>
    <row r="233" spans="1:7" ht="17.25" customHeight="1">
      <c r="A233" s="11"/>
      <c r="B233" s="11"/>
      <c r="C233" s="21" t="s">
        <v>256</v>
      </c>
      <c r="D233" s="14" t="s">
        <v>148</v>
      </c>
      <c r="E233" s="22">
        <f>E226+E222+E218+E215+E211+E208+E204</f>
        <v>110978000</v>
      </c>
      <c r="F233" s="52">
        <f>F226+F222+F218+F215+F211+F208+F204+F230</f>
        <v>115384000</v>
      </c>
      <c r="G233" s="252">
        <f>G226+G222+G218+G215+G211+G208+G204+G230</f>
        <v>113571000</v>
      </c>
    </row>
    <row r="234" spans="1:7" ht="17.25" customHeight="1">
      <c r="A234" s="11"/>
      <c r="B234" s="11"/>
      <c r="C234" s="21" t="s">
        <v>257</v>
      </c>
      <c r="D234" s="14" t="s">
        <v>148</v>
      </c>
      <c r="E234" s="22">
        <f>E227+E223+E219+E216+E212+E209+E205+E231</f>
        <v>2593724</v>
      </c>
      <c r="F234" s="52">
        <f>F227+F223+F219+F216+F212+F209+F205+F231</f>
        <v>-3814140</v>
      </c>
      <c r="G234" s="252">
        <f>G227+G223+G219+G216+G212+G209+G205+G231</f>
        <v>-5937830</v>
      </c>
    </row>
    <row r="235" spans="1:7" ht="17.25" customHeight="1">
      <c r="A235" s="11"/>
      <c r="B235" s="11"/>
      <c r="C235" s="289"/>
      <c r="D235" s="289"/>
      <c r="E235" s="289"/>
      <c r="F235" s="289"/>
      <c r="G235" s="289"/>
    </row>
    <row r="236" spans="1:7" ht="18" customHeight="1">
      <c r="A236" s="11"/>
      <c r="B236" s="11"/>
      <c r="C236" s="295" t="s">
        <v>239</v>
      </c>
      <c r="D236" s="295"/>
      <c r="E236" s="295"/>
      <c r="F236" s="295"/>
      <c r="G236" s="295"/>
    </row>
    <row r="237" spans="1:7" ht="31.5" customHeight="1">
      <c r="A237" s="11"/>
      <c r="B237" s="11"/>
      <c r="C237" s="21" t="s">
        <v>240</v>
      </c>
      <c r="D237" s="14" t="s">
        <v>148</v>
      </c>
      <c r="E237" s="88">
        <v>32893000</v>
      </c>
      <c r="F237" s="89">
        <v>42512000</v>
      </c>
      <c r="G237" s="88">
        <v>26028000</v>
      </c>
    </row>
    <row r="238" spans="1:7" ht="18" customHeight="1">
      <c r="A238" s="11"/>
      <c r="B238" s="11"/>
      <c r="C238" s="21" t="s">
        <v>241</v>
      </c>
      <c r="D238" s="14" t="s">
        <v>148</v>
      </c>
      <c r="E238" s="90">
        <f>E239+E240+E241+E242</f>
        <v>30912000</v>
      </c>
      <c r="F238" s="91">
        <f>F239+F240+F241+F242</f>
        <v>36935000</v>
      </c>
      <c r="G238" s="90">
        <f>G239+G240+G241+G242</f>
        <v>29769000</v>
      </c>
    </row>
    <row r="239" spans="1:7" ht="18" customHeight="1">
      <c r="A239" s="11"/>
      <c r="B239" s="11"/>
      <c r="C239" s="24" t="s">
        <v>242</v>
      </c>
      <c r="D239" s="14" t="s">
        <v>148</v>
      </c>
      <c r="E239" s="51">
        <v>877000</v>
      </c>
      <c r="F239" s="53">
        <v>1448000</v>
      </c>
      <c r="G239" s="51">
        <v>1033000</v>
      </c>
    </row>
    <row r="240" spans="1:7" ht="18" customHeight="1">
      <c r="A240" s="11"/>
      <c r="B240" s="11"/>
      <c r="C240" s="24" t="s">
        <v>243</v>
      </c>
      <c r="D240" s="14" t="s">
        <v>148</v>
      </c>
      <c r="E240" s="51">
        <v>16414000</v>
      </c>
      <c r="F240" s="53">
        <v>16532000</v>
      </c>
      <c r="G240" s="51">
        <v>14160000</v>
      </c>
    </row>
    <row r="241" spans="1:7" ht="18" customHeight="1">
      <c r="A241" s="11"/>
      <c r="B241" s="11"/>
      <c r="C241" s="24" t="s">
        <v>244</v>
      </c>
      <c r="D241" s="14" t="s">
        <v>148</v>
      </c>
      <c r="E241" s="51">
        <v>9046000</v>
      </c>
      <c r="F241" s="53">
        <v>11014000</v>
      </c>
      <c r="G241" s="51">
        <v>8918000</v>
      </c>
    </row>
    <row r="242" spans="1:7" ht="18" customHeight="1">
      <c r="A242" s="11"/>
      <c r="B242" s="11"/>
      <c r="C242" s="24" t="s">
        <v>245</v>
      </c>
      <c r="D242" s="14" t="s">
        <v>148</v>
      </c>
      <c r="E242" s="51">
        <v>4575000</v>
      </c>
      <c r="F242" s="53">
        <v>7941000</v>
      </c>
      <c r="G242" s="51">
        <v>5658000</v>
      </c>
    </row>
    <row r="243" spans="1:7" ht="18" customHeight="1">
      <c r="A243" s="11"/>
      <c r="B243" s="11"/>
      <c r="C243" s="21" t="s">
        <v>221</v>
      </c>
      <c r="D243" s="14" t="s">
        <v>148</v>
      </c>
      <c r="E243" s="22">
        <f>E237+E238</f>
        <v>63805000</v>
      </c>
      <c r="F243" s="92">
        <f>F237+F238</f>
        <v>79447000</v>
      </c>
      <c r="G243" s="92">
        <f>G237+G238</f>
        <v>55797000</v>
      </c>
    </row>
    <row r="244" spans="1:7" ht="17.25" customHeight="1">
      <c r="A244" s="11"/>
      <c r="B244" s="11"/>
      <c r="C244" s="321"/>
      <c r="D244" s="322"/>
      <c r="E244" s="322"/>
      <c r="F244" s="322"/>
      <c r="G244" s="323"/>
    </row>
    <row r="245" spans="1:7" ht="82.5" customHeight="1">
      <c r="A245" s="11" t="s">
        <v>701</v>
      </c>
      <c r="B245" s="11" t="s">
        <v>702</v>
      </c>
      <c r="C245" s="294" t="s">
        <v>318</v>
      </c>
      <c r="D245" s="294"/>
      <c r="E245" s="294"/>
      <c r="F245" s="294"/>
      <c r="G245" s="294"/>
    </row>
    <row r="246" spans="1:7" ht="24" customHeight="1">
      <c r="A246" s="11"/>
      <c r="B246" s="11"/>
      <c r="C246" s="43" t="s">
        <v>319</v>
      </c>
      <c r="D246" s="43" t="s">
        <v>320</v>
      </c>
      <c r="E246" s="54">
        <v>159643</v>
      </c>
      <c r="F246" s="54">
        <v>170312</v>
      </c>
      <c r="G246" s="54">
        <v>135839</v>
      </c>
    </row>
    <row r="247" spans="1:7" ht="48" customHeight="1">
      <c r="A247" s="11"/>
      <c r="B247" s="11"/>
      <c r="C247" s="43" t="s">
        <v>321</v>
      </c>
      <c r="D247" s="43" t="s">
        <v>320</v>
      </c>
      <c r="E247" s="284"/>
      <c r="F247" s="54">
        <v>349688</v>
      </c>
      <c r="G247" s="54">
        <v>290000</v>
      </c>
    </row>
    <row r="248" spans="1:7" ht="18" customHeight="1">
      <c r="A248" s="11" t="s">
        <v>258</v>
      </c>
      <c r="B248" s="11" t="s">
        <v>703</v>
      </c>
      <c r="C248" s="289"/>
      <c r="D248" s="289"/>
      <c r="E248" s="289"/>
      <c r="F248" s="289"/>
      <c r="G248" s="289"/>
    </row>
    <row r="249" spans="1:7" ht="18" customHeight="1">
      <c r="A249" s="11"/>
      <c r="B249" s="11"/>
      <c r="C249" s="295" t="s">
        <v>705</v>
      </c>
      <c r="D249" s="295"/>
      <c r="E249" s="295"/>
      <c r="F249" s="295"/>
      <c r="G249" s="295"/>
    </row>
    <row r="250" spans="1:7" ht="18" customHeight="1">
      <c r="A250" s="11"/>
      <c r="B250" s="11"/>
      <c r="C250" s="21" t="s">
        <v>199</v>
      </c>
      <c r="D250" s="13" t="s">
        <v>200</v>
      </c>
      <c r="E250" s="74">
        <f>E251+E252+E253</f>
        <v>37148490</v>
      </c>
      <c r="F250" s="78">
        <f>F251+F252+F253</f>
        <v>36595428</v>
      </c>
      <c r="G250" s="243">
        <f>G251+G252+G253</f>
        <v>35928678</v>
      </c>
    </row>
    <row r="251" spans="1:7" ht="18" customHeight="1">
      <c r="A251" s="11"/>
      <c r="B251" s="11"/>
      <c r="C251" s="24" t="s">
        <v>222</v>
      </c>
      <c r="D251" s="14" t="s">
        <v>148</v>
      </c>
      <c r="E251" s="51">
        <v>28045212</v>
      </c>
      <c r="F251" s="53">
        <v>25135466</v>
      </c>
      <c r="G251" s="238">
        <v>27081033</v>
      </c>
    </row>
    <row r="252" spans="1:7" ht="18" customHeight="1">
      <c r="A252" s="11"/>
      <c r="B252" s="11"/>
      <c r="C252" s="24" t="s">
        <v>223</v>
      </c>
      <c r="D252" s="14" t="s">
        <v>148</v>
      </c>
      <c r="E252" s="51">
        <v>5382736</v>
      </c>
      <c r="F252" s="53">
        <v>7883698</v>
      </c>
      <c r="G252" s="238">
        <v>5532893</v>
      </c>
    </row>
    <row r="253" spans="1:7" ht="18" customHeight="1">
      <c r="A253" s="11"/>
      <c r="B253" s="11"/>
      <c r="C253" s="24" t="s">
        <v>224</v>
      </c>
      <c r="D253" s="14" t="s">
        <v>148</v>
      </c>
      <c r="E253" s="51">
        <v>3720542</v>
      </c>
      <c r="F253" s="230">
        <v>3576264</v>
      </c>
      <c r="G253" s="244">
        <v>3314752</v>
      </c>
    </row>
    <row r="254" spans="1:7" ht="18" customHeight="1">
      <c r="A254" s="11"/>
      <c r="B254" s="11"/>
      <c r="C254" s="21" t="s">
        <v>225</v>
      </c>
      <c r="D254" s="13" t="s">
        <v>200</v>
      </c>
      <c r="E254" s="227">
        <f>E255+E256+E257</f>
        <v>33550494</v>
      </c>
      <c r="F254" s="232">
        <f>+F255+F256+F257</f>
        <v>33204617</v>
      </c>
      <c r="G254" s="245">
        <f>+G255+G256+G257</f>
        <v>32534458</v>
      </c>
    </row>
    <row r="255" spans="1:7" ht="18" customHeight="1">
      <c r="A255" s="11"/>
      <c r="B255" s="11"/>
      <c r="C255" s="24" t="s">
        <v>222</v>
      </c>
      <c r="D255" s="14" t="s">
        <v>148</v>
      </c>
      <c r="E255" s="79">
        <v>13485731</v>
      </c>
      <c r="F255" s="79">
        <v>12921706</v>
      </c>
      <c r="G255" s="246">
        <v>14552979</v>
      </c>
    </row>
    <row r="256" spans="1:7" ht="18" customHeight="1">
      <c r="A256" s="11"/>
      <c r="B256" s="11"/>
      <c r="C256" s="24" t="s">
        <v>223</v>
      </c>
      <c r="D256" s="14" t="s">
        <v>148</v>
      </c>
      <c r="E256" s="79">
        <v>0</v>
      </c>
      <c r="F256" s="79">
        <v>0</v>
      </c>
      <c r="G256" s="246">
        <v>0</v>
      </c>
    </row>
    <row r="257" spans="1:7" ht="18" customHeight="1">
      <c r="A257" s="11"/>
      <c r="B257" s="11"/>
      <c r="C257" s="24" t="s">
        <v>224</v>
      </c>
      <c r="D257" s="14" t="s">
        <v>148</v>
      </c>
      <c r="E257" s="79">
        <v>20064763</v>
      </c>
      <c r="F257" s="79">
        <v>20282911</v>
      </c>
      <c r="G257" s="246">
        <v>17981479</v>
      </c>
    </row>
    <row r="258" spans="1:7" ht="18" customHeight="1">
      <c r="A258" s="11"/>
      <c r="B258" s="11"/>
      <c r="C258" s="21" t="s">
        <v>226</v>
      </c>
      <c r="D258" s="13" t="s">
        <v>200</v>
      </c>
      <c r="E258" s="228">
        <f>E259+E260+E261</f>
        <v>3310474</v>
      </c>
      <c r="F258" s="232">
        <f>F259+F260+F261</f>
        <v>3440228</v>
      </c>
      <c r="G258" s="245">
        <f>G259+G260+G261</f>
        <v>3288384</v>
      </c>
    </row>
    <row r="259" spans="1:7" ht="18" customHeight="1">
      <c r="A259" s="11"/>
      <c r="B259" s="11"/>
      <c r="C259" s="24" t="s">
        <v>222</v>
      </c>
      <c r="D259" s="14" t="s">
        <v>148</v>
      </c>
      <c r="E259" s="79">
        <v>0</v>
      </c>
      <c r="F259" s="233">
        <v>0</v>
      </c>
      <c r="G259" s="246">
        <v>0</v>
      </c>
    </row>
    <row r="260" spans="1:7" ht="18" customHeight="1">
      <c r="A260" s="11"/>
      <c r="B260" s="11"/>
      <c r="C260" s="24" t="s">
        <v>223</v>
      </c>
      <c r="D260" s="14" t="s">
        <v>148</v>
      </c>
      <c r="E260" s="79">
        <v>0</v>
      </c>
      <c r="F260" s="233">
        <v>0</v>
      </c>
      <c r="G260" s="246">
        <v>0</v>
      </c>
    </row>
    <row r="261" spans="1:7" ht="18" customHeight="1">
      <c r="A261" s="11"/>
      <c r="B261" s="11"/>
      <c r="C261" s="24" t="s">
        <v>224</v>
      </c>
      <c r="D261" s="14" t="s">
        <v>148</v>
      </c>
      <c r="E261" s="79">
        <v>3310474</v>
      </c>
      <c r="F261" s="234">
        <v>3440228</v>
      </c>
      <c r="G261" s="246">
        <v>3288384</v>
      </c>
    </row>
    <row r="262" spans="1:7" ht="18" customHeight="1">
      <c r="A262" s="11"/>
      <c r="B262" s="11"/>
      <c r="C262" s="21" t="s">
        <v>227</v>
      </c>
      <c r="D262" s="13" t="s">
        <v>200</v>
      </c>
      <c r="E262" s="229">
        <f>E263+E264+E265</f>
        <v>38022923</v>
      </c>
      <c r="F262" s="232">
        <f>F263+F264+F265</f>
        <v>36917370</v>
      </c>
      <c r="G262" s="245">
        <f>G263+G264+G265</f>
        <v>34553021</v>
      </c>
    </row>
    <row r="263" spans="1:7" ht="18" customHeight="1">
      <c r="A263" s="11"/>
      <c r="B263" s="11"/>
      <c r="C263" s="24" t="s">
        <v>222</v>
      </c>
      <c r="D263" s="14" t="s">
        <v>148</v>
      </c>
      <c r="E263" s="51">
        <v>15864542</v>
      </c>
      <c r="F263" s="231">
        <v>13361356</v>
      </c>
      <c r="G263" s="247">
        <v>16908060</v>
      </c>
    </row>
    <row r="264" spans="1:7" ht="18" customHeight="1">
      <c r="A264" s="11"/>
      <c r="B264" s="11"/>
      <c r="C264" s="24" t="s">
        <v>223</v>
      </c>
      <c r="D264" s="14" t="s">
        <v>148</v>
      </c>
      <c r="E264" s="51">
        <v>21351506</v>
      </c>
      <c r="F264" s="53">
        <v>22081726</v>
      </c>
      <c r="G264" s="238">
        <v>16898156</v>
      </c>
    </row>
    <row r="265" spans="1:7" ht="18" customHeight="1">
      <c r="A265" s="11"/>
      <c r="B265" s="11"/>
      <c r="C265" s="24" t="s">
        <v>224</v>
      </c>
      <c r="D265" s="14" t="s">
        <v>148</v>
      </c>
      <c r="E265" s="51">
        <v>806875</v>
      </c>
      <c r="F265" s="53">
        <v>1474288</v>
      </c>
      <c r="G265" s="238">
        <v>746805</v>
      </c>
    </row>
    <row r="266" spans="1:7" ht="18" customHeight="1" hidden="1">
      <c r="A266" s="11"/>
      <c r="B266" s="11"/>
      <c r="C266" s="21" t="s">
        <v>228</v>
      </c>
      <c r="D266" s="13" t="s">
        <v>200</v>
      </c>
      <c r="E266" s="74">
        <f>E267+E268+E269</f>
        <v>0</v>
      </c>
      <c r="F266" s="78">
        <f>F267+F268+F269</f>
        <v>0</v>
      </c>
      <c r="G266" s="243">
        <f>G267+G268+G269</f>
        <v>0</v>
      </c>
    </row>
    <row r="267" spans="1:7" ht="18" customHeight="1" hidden="1">
      <c r="A267" s="11"/>
      <c r="B267" s="11"/>
      <c r="C267" s="24" t="s">
        <v>222</v>
      </c>
      <c r="D267" s="14" t="s">
        <v>148</v>
      </c>
      <c r="E267" s="51">
        <v>0</v>
      </c>
      <c r="F267" s="53">
        <v>0</v>
      </c>
      <c r="G267" s="238">
        <v>0</v>
      </c>
    </row>
    <row r="268" spans="1:7" ht="18" customHeight="1" hidden="1">
      <c r="A268" s="11"/>
      <c r="B268" s="11"/>
      <c r="C268" s="24" t="s">
        <v>223</v>
      </c>
      <c r="D268" s="14" t="s">
        <v>148</v>
      </c>
      <c r="E268" s="51">
        <v>0</v>
      </c>
      <c r="F268" s="53">
        <v>0</v>
      </c>
      <c r="G268" s="238">
        <v>0</v>
      </c>
    </row>
    <row r="269" spans="1:7" ht="18" customHeight="1" hidden="1">
      <c r="A269" s="11"/>
      <c r="B269" s="11"/>
      <c r="C269" s="24" t="s">
        <v>224</v>
      </c>
      <c r="D269" s="14" t="s">
        <v>148</v>
      </c>
      <c r="E269" s="51">
        <v>0</v>
      </c>
      <c r="F269" s="53">
        <v>0</v>
      </c>
      <c r="G269" s="238">
        <v>0</v>
      </c>
    </row>
    <row r="270" spans="1:7" ht="18" customHeight="1">
      <c r="A270" s="11"/>
      <c r="B270" s="11"/>
      <c r="C270" s="14" t="s">
        <v>229</v>
      </c>
      <c r="D270" s="13" t="s">
        <v>200</v>
      </c>
      <c r="E270" s="74">
        <f>E271+E272+E273</f>
        <v>739682</v>
      </c>
      <c r="F270" s="78">
        <f>F271+F272+F273</f>
        <v>776528</v>
      </c>
      <c r="G270" s="243">
        <f>G271+G272+G273</f>
        <v>689581</v>
      </c>
    </row>
    <row r="271" spans="1:7" ht="18" customHeight="1">
      <c r="A271" s="11"/>
      <c r="B271" s="11"/>
      <c r="C271" s="24" t="s">
        <v>222</v>
      </c>
      <c r="D271" s="14" t="s">
        <v>148</v>
      </c>
      <c r="E271" s="51">
        <v>436229</v>
      </c>
      <c r="F271" s="53">
        <v>451118</v>
      </c>
      <c r="G271" s="238">
        <v>366508</v>
      </c>
    </row>
    <row r="272" spans="1:7" ht="18" customHeight="1">
      <c r="A272" s="11"/>
      <c r="B272" s="11"/>
      <c r="C272" s="24" t="s">
        <v>223</v>
      </c>
      <c r="D272" s="14" t="s">
        <v>148</v>
      </c>
      <c r="E272" s="51">
        <v>303453</v>
      </c>
      <c r="F272" s="53">
        <v>325410</v>
      </c>
      <c r="G272" s="238">
        <v>323073</v>
      </c>
    </row>
    <row r="273" spans="1:7" ht="18" customHeight="1">
      <c r="A273" s="11"/>
      <c r="B273" s="11"/>
      <c r="C273" s="24" t="s">
        <v>224</v>
      </c>
      <c r="D273" s="14" t="s">
        <v>148</v>
      </c>
      <c r="E273" s="51">
        <v>0</v>
      </c>
      <c r="F273" s="51">
        <v>0</v>
      </c>
      <c r="G273" s="238">
        <v>0</v>
      </c>
    </row>
    <row r="274" spans="1:7" ht="18" customHeight="1">
      <c r="A274" s="11"/>
      <c r="B274" s="11"/>
      <c r="C274" s="14" t="s">
        <v>677</v>
      </c>
      <c r="D274" s="13" t="s">
        <v>200</v>
      </c>
      <c r="E274" s="74">
        <f>E275+E276+E277</f>
        <v>798271</v>
      </c>
      <c r="F274" s="78">
        <f>F275+F276+F277</f>
        <v>635575</v>
      </c>
      <c r="G274" s="243">
        <f>G275+G276+G277</f>
        <v>638718</v>
      </c>
    </row>
    <row r="275" spans="1:7" ht="18" customHeight="1">
      <c r="A275" s="11"/>
      <c r="B275" s="11"/>
      <c r="C275" s="24" t="s">
        <v>222</v>
      </c>
      <c r="D275" s="14" t="s">
        <v>148</v>
      </c>
      <c r="E275" s="51">
        <v>798271</v>
      </c>
      <c r="F275" s="53">
        <v>635575</v>
      </c>
      <c r="G275" s="238">
        <v>638718</v>
      </c>
    </row>
    <row r="276" spans="1:7" ht="18" customHeight="1">
      <c r="A276" s="11"/>
      <c r="B276" s="11"/>
      <c r="C276" s="24" t="s">
        <v>223</v>
      </c>
      <c r="D276" s="14" t="s">
        <v>148</v>
      </c>
      <c r="E276" s="51">
        <v>0</v>
      </c>
      <c r="F276" s="51">
        <v>0</v>
      </c>
      <c r="G276" s="238">
        <v>0</v>
      </c>
    </row>
    <row r="277" spans="1:7" ht="18" customHeight="1">
      <c r="A277" s="11"/>
      <c r="B277" s="11"/>
      <c r="C277" s="24" t="s">
        <v>224</v>
      </c>
      <c r="D277" s="14" t="s">
        <v>148</v>
      </c>
      <c r="E277" s="51">
        <v>0</v>
      </c>
      <c r="F277" s="51">
        <v>0</v>
      </c>
      <c r="G277" s="238">
        <v>0</v>
      </c>
    </row>
    <row r="278" spans="1:7" ht="18" customHeight="1">
      <c r="A278" s="11"/>
      <c r="B278" s="11"/>
      <c r="C278" s="14" t="s">
        <v>230</v>
      </c>
      <c r="D278" s="13" t="s">
        <v>200</v>
      </c>
      <c r="E278" s="74">
        <f>E279+E280+E281</f>
        <v>1390</v>
      </c>
      <c r="F278" s="78">
        <f>F279+F280+F281</f>
        <v>114</v>
      </c>
      <c r="G278" s="243">
        <f>G279+G280+G281</f>
        <v>330</v>
      </c>
    </row>
    <row r="279" spans="1:7" ht="18" customHeight="1">
      <c r="A279" s="11"/>
      <c r="B279" s="11"/>
      <c r="C279" s="24" t="s">
        <v>222</v>
      </c>
      <c r="D279" s="14" t="s">
        <v>148</v>
      </c>
      <c r="E279" s="51">
        <v>1390</v>
      </c>
      <c r="F279" s="53">
        <v>114</v>
      </c>
      <c r="G279" s="238">
        <v>330</v>
      </c>
    </row>
    <row r="280" spans="1:7" ht="18" customHeight="1">
      <c r="A280" s="11"/>
      <c r="B280" s="11"/>
      <c r="C280" s="24" t="s">
        <v>223</v>
      </c>
      <c r="D280" s="14" t="s">
        <v>148</v>
      </c>
      <c r="E280" s="51">
        <v>0</v>
      </c>
      <c r="F280" s="51">
        <v>0</v>
      </c>
      <c r="G280" s="238">
        <v>0</v>
      </c>
    </row>
    <row r="281" spans="1:7" ht="18" customHeight="1">
      <c r="A281" s="11"/>
      <c r="B281" s="11"/>
      <c r="C281" s="24" t="s">
        <v>224</v>
      </c>
      <c r="D281" s="14" t="s">
        <v>148</v>
      </c>
      <c r="E281" s="51">
        <v>0</v>
      </c>
      <c r="F281" s="51">
        <v>0</v>
      </c>
      <c r="G281" s="238">
        <v>0</v>
      </c>
    </row>
    <row r="282" spans="1:7" ht="18" customHeight="1">
      <c r="A282" s="11"/>
      <c r="B282" s="11"/>
      <c r="C282" s="21" t="s">
        <v>231</v>
      </c>
      <c r="D282" s="14" t="s">
        <v>148</v>
      </c>
      <c r="E282" s="80">
        <f>E274+E270+E262+E258+E266+E254+E250+E278</f>
        <v>113571724</v>
      </c>
      <c r="F282" s="81">
        <f>F274+F270+F262+F258+F266+F254+F250+F278</f>
        <v>111569860</v>
      </c>
      <c r="G282" s="248">
        <f>G274+G270+G262+G258+G266+G254+G250+G278</f>
        <v>107633170</v>
      </c>
    </row>
    <row r="283" spans="1:7" ht="147.75" customHeight="1">
      <c r="A283" s="11"/>
      <c r="B283" s="11"/>
      <c r="C283" s="21" t="s">
        <v>232</v>
      </c>
      <c r="D283" s="14" t="s">
        <v>148</v>
      </c>
      <c r="E283" s="82">
        <v>1642627</v>
      </c>
      <c r="F283" s="83">
        <v>1720354</v>
      </c>
      <c r="G283" s="242">
        <v>1732639</v>
      </c>
    </row>
    <row r="284" spans="1:7" ht="18" customHeight="1">
      <c r="A284" s="11"/>
      <c r="B284" s="11"/>
      <c r="C284" s="14" t="s">
        <v>233</v>
      </c>
      <c r="D284" s="14" t="s">
        <v>148</v>
      </c>
      <c r="E284" s="80">
        <f>E282+E283</f>
        <v>115214351</v>
      </c>
      <c r="F284" s="81">
        <f>F282+F283</f>
        <v>113290214</v>
      </c>
      <c r="G284" s="248">
        <f>G282+G283</f>
        <v>109365809</v>
      </c>
    </row>
    <row r="285" spans="1:7" ht="31.5" customHeight="1" hidden="1">
      <c r="A285" s="11"/>
      <c r="B285" s="11"/>
      <c r="C285" s="294" t="s">
        <v>234</v>
      </c>
      <c r="D285" s="294"/>
      <c r="E285" s="294"/>
      <c r="F285" s="294"/>
      <c r="G285" s="294"/>
    </row>
    <row r="286" spans="1:7" ht="93.75" customHeight="1">
      <c r="A286" s="11"/>
      <c r="B286" s="11"/>
      <c r="C286" s="294" t="s">
        <v>235</v>
      </c>
      <c r="D286" s="294"/>
      <c r="E286" s="294"/>
      <c r="F286" s="294"/>
      <c r="G286" s="294"/>
    </row>
    <row r="287" spans="1:7" ht="20.25" customHeight="1">
      <c r="A287" s="11"/>
      <c r="B287" s="11"/>
      <c r="C287" s="289"/>
      <c r="D287" s="289"/>
      <c r="E287" s="289"/>
      <c r="F287" s="289"/>
      <c r="G287" s="289"/>
    </row>
    <row r="288" spans="1:7" ht="20.25" customHeight="1">
      <c r="A288" s="11"/>
      <c r="B288" s="11"/>
      <c r="C288" s="295" t="s">
        <v>236</v>
      </c>
      <c r="D288" s="295"/>
      <c r="E288" s="295"/>
      <c r="F288" s="295"/>
      <c r="G288" s="295"/>
    </row>
    <row r="289" spans="1:7" ht="18" customHeight="1">
      <c r="A289" s="11"/>
      <c r="B289" s="11"/>
      <c r="C289" s="21" t="s">
        <v>237</v>
      </c>
      <c r="D289" s="14" t="s">
        <v>148</v>
      </c>
      <c r="E289" s="84">
        <v>58631375</v>
      </c>
      <c r="F289" s="84">
        <v>52505335</v>
      </c>
      <c r="G289" s="249">
        <f>+G251+G255+G259+G263+G271+G275+G279</f>
        <v>59547628</v>
      </c>
    </row>
    <row r="290" spans="1:7" ht="18" customHeight="1">
      <c r="A290" s="11"/>
      <c r="B290" s="11"/>
      <c r="C290" s="289"/>
      <c r="D290" s="289"/>
      <c r="E290" s="289"/>
      <c r="F290" s="289"/>
      <c r="G290" s="289"/>
    </row>
    <row r="291" spans="1:7" ht="18" customHeight="1">
      <c r="A291" s="11"/>
      <c r="B291" s="11"/>
      <c r="C291" s="295" t="s">
        <v>238</v>
      </c>
      <c r="D291" s="295"/>
      <c r="E291" s="295"/>
      <c r="F291" s="295"/>
      <c r="G291" s="295"/>
    </row>
    <row r="292" spans="1:7" ht="18" customHeight="1">
      <c r="A292" s="11"/>
      <c r="B292" s="11"/>
      <c r="C292" s="21" t="s">
        <v>222</v>
      </c>
      <c r="D292" s="14" t="s">
        <v>148</v>
      </c>
      <c r="E292" s="86">
        <v>0.51</v>
      </c>
      <c r="F292" s="87">
        <v>0.47</v>
      </c>
      <c r="G292" s="250">
        <v>0.55</v>
      </c>
    </row>
    <row r="293" spans="1:7" ht="18" customHeight="1">
      <c r="A293" s="11"/>
      <c r="B293" s="11"/>
      <c r="C293" s="21" t="s">
        <v>223</v>
      </c>
      <c r="D293" s="14" t="s">
        <v>148</v>
      </c>
      <c r="E293" s="86">
        <v>0.24</v>
      </c>
      <c r="F293" s="87">
        <v>0.27</v>
      </c>
      <c r="G293" s="250">
        <v>0.21</v>
      </c>
    </row>
    <row r="294" spans="1:7" ht="18" customHeight="1">
      <c r="A294" s="11"/>
      <c r="B294" s="11"/>
      <c r="C294" s="21" t="s">
        <v>224</v>
      </c>
      <c r="D294" s="14" t="s">
        <v>148</v>
      </c>
      <c r="E294" s="86">
        <v>0.25</v>
      </c>
      <c r="F294" s="87">
        <v>0.26</v>
      </c>
      <c r="G294" s="250">
        <v>0.24</v>
      </c>
    </row>
    <row r="295" spans="1:7" ht="18" customHeight="1">
      <c r="A295" s="11"/>
      <c r="B295" s="11"/>
      <c r="C295" s="21" t="s">
        <v>231</v>
      </c>
      <c r="D295" s="14" t="s">
        <v>148</v>
      </c>
      <c r="E295" s="86">
        <f>SUM(E292:E294)</f>
        <v>1</v>
      </c>
      <c r="F295" s="87">
        <f>SUM(F292:F294)</f>
        <v>1</v>
      </c>
      <c r="G295" s="250">
        <f>SUM(G292:G294)</f>
        <v>1</v>
      </c>
    </row>
    <row r="296" spans="1:7" ht="15.75" customHeight="1">
      <c r="A296" s="11">
        <v>304</v>
      </c>
      <c r="B296" s="37" t="s">
        <v>261</v>
      </c>
      <c r="C296" s="289"/>
      <c r="D296" s="289"/>
      <c r="E296" s="289"/>
      <c r="F296" s="289"/>
      <c r="G296" s="289"/>
    </row>
    <row r="297" spans="1:7" ht="102.75" customHeight="1">
      <c r="A297" s="11" t="s">
        <v>262</v>
      </c>
      <c r="B297" s="11" t="s">
        <v>263</v>
      </c>
      <c r="C297" s="294" t="s">
        <v>264</v>
      </c>
      <c r="D297" s="294"/>
      <c r="E297" s="294"/>
      <c r="F297" s="294"/>
      <c r="G297" s="294"/>
    </row>
    <row r="298" spans="1:7" ht="15.75" customHeight="1">
      <c r="A298" s="11"/>
      <c r="B298" s="11"/>
      <c r="C298" s="295" t="s">
        <v>265</v>
      </c>
      <c r="D298" s="295"/>
      <c r="E298" s="295"/>
      <c r="F298" s="295"/>
      <c r="G298" s="295"/>
    </row>
    <row r="299" spans="1:7" ht="15.75" customHeight="1">
      <c r="A299" s="11"/>
      <c r="B299" s="11"/>
      <c r="C299" s="14" t="s">
        <v>266</v>
      </c>
      <c r="D299" s="14" t="s">
        <v>20</v>
      </c>
      <c r="E299" s="316"/>
      <c r="F299" s="316"/>
      <c r="G299" s="316"/>
    </row>
    <row r="300" spans="1:7" ht="15.75" customHeight="1">
      <c r="A300" s="11"/>
      <c r="B300" s="11"/>
      <c r="C300" s="14" t="s">
        <v>267</v>
      </c>
      <c r="D300" s="14" t="s">
        <v>20</v>
      </c>
      <c r="E300" s="316"/>
      <c r="F300" s="316"/>
      <c r="G300" s="316"/>
    </row>
    <row r="301" spans="1:7" ht="15.75" customHeight="1">
      <c r="A301" s="11"/>
      <c r="B301" s="11"/>
      <c r="C301" s="14" t="s">
        <v>268</v>
      </c>
      <c r="D301" s="14" t="s">
        <v>20</v>
      </c>
      <c r="E301" s="316"/>
      <c r="F301" s="316"/>
      <c r="G301" s="316"/>
    </row>
    <row r="302" spans="1:7" ht="15.75" customHeight="1">
      <c r="A302" s="11"/>
      <c r="B302" s="11"/>
      <c r="C302" s="14" t="s">
        <v>269</v>
      </c>
      <c r="D302" s="14" t="s">
        <v>20</v>
      </c>
      <c r="E302" s="316"/>
      <c r="F302" s="316"/>
      <c r="G302" s="316"/>
    </row>
    <row r="303" spans="1:7" ht="35.25" customHeight="1">
      <c r="A303" s="11"/>
      <c r="B303" s="11"/>
      <c r="C303" s="14" t="s">
        <v>270</v>
      </c>
      <c r="D303" s="294" t="s">
        <v>271</v>
      </c>
      <c r="E303" s="294"/>
      <c r="F303" s="294"/>
      <c r="G303" s="294"/>
    </row>
    <row r="304" spans="1:7" ht="33" customHeight="1">
      <c r="A304" s="11"/>
      <c r="B304" s="11"/>
      <c r="C304" s="14" t="s">
        <v>272</v>
      </c>
      <c r="D304" s="294" t="s">
        <v>273</v>
      </c>
      <c r="E304" s="294"/>
      <c r="F304" s="294"/>
      <c r="G304" s="294"/>
    </row>
    <row r="305" spans="1:7" ht="15.75" customHeight="1">
      <c r="A305" s="11"/>
      <c r="B305" s="11"/>
      <c r="C305" s="295" t="s">
        <v>274</v>
      </c>
      <c r="D305" s="295"/>
      <c r="E305" s="295"/>
      <c r="F305" s="295"/>
      <c r="G305" s="295"/>
    </row>
    <row r="306" spans="1:7" ht="15.75" customHeight="1">
      <c r="A306" s="11"/>
      <c r="B306" s="11"/>
      <c r="C306" s="14" t="s">
        <v>266</v>
      </c>
      <c r="D306" s="14" t="s">
        <v>20</v>
      </c>
      <c r="E306" s="316"/>
      <c r="F306" s="316"/>
      <c r="G306" s="316"/>
    </row>
    <row r="307" spans="1:7" ht="15.75" customHeight="1">
      <c r="A307" s="11"/>
      <c r="B307" s="11"/>
      <c r="C307" s="14" t="s">
        <v>267</v>
      </c>
      <c r="D307" s="14" t="s">
        <v>20</v>
      </c>
      <c r="E307" s="316"/>
      <c r="F307" s="316"/>
      <c r="G307" s="316"/>
    </row>
    <row r="308" spans="1:7" ht="15.75" customHeight="1">
      <c r="A308" s="11"/>
      <c r="B308" s="11"/>
      <c r="C308" s="14" t="s">
        <v>268</v>
      </c>
      <c r="D308" s="14" t="s">
        <v>20</v>
      </c>
      <c r="E308" s="316"/>
      <c r="F308" s="316"/>
      <c r="G308" s="316"/>
    </row>
    <row r="309" spans="1:7" ht="15.75" customHeight="1">
      <c r="A309" s="11"/>
      <c r="B309" s="11"/>
      <c r="C309" s="14" t="s">
        <v>269</v>
      </c>
      <c r="D309" s="14" t="s">
        <v>20</v>
      </c>
      <c r="E309" s="316"/>
      <c r="F309" s="316"/>
      <c r="G309" s="316"/>
    </row>
    <row r="310" spans="1:7" ht="30.75" customHeight="1">
      <c r="A310" s="11"/>
      <c r="B310" s="11"/>
      <c r="C310" s="14" t="s">
        <v>270</v>
      </c>
      <c r="D310" s="294" t="s">
        <v>271</v>
      </c>
      <c r="E310" s="294"/>
      <c r="F310" s="294"/>
      <c r="G310" s="294"/>
    </row>
    <row r="311" spans="1:7" ht="54" customHeight="1">
      <c r="A311" s="11"/>
      <c r="B311" s="11"/>
      <c r="C311" s="14" t="s">
        <v>272</v>
      </c>
      <c r="D311" s="294" t="s">
        <v>275</v>
      </c>
      <c r="E311" s="294"/>
      <c r="F311" s="294"/>
      <c r="G311" s="294"/>
    </row>
    <row r="312" spans="1:7" ht="15.75" customHeight="1">
      <c r="A312" s="11">
        <v>305</v>
      </c>
      <c r="B312" s="37" t="s">
        <v>276</v>
      </c>
      <c r="C312" s="289"/>
      <c r="D312" s="289"/>
      <c r="E312" s="289"/>
      <c r="F312" s="289"/>
      <c r="G312" s="289"/>
    </row>
    <row r="313" spans="1:7" ht="50.25" customHeight="1">
      <c r="A313" s="11" t="s">
        <v>277</v>
      </c>
      <c r="B313" s="11" t="s">
        <v>278</v>
      </c>
      <c r="C313" s="294" t="s">
        <v>279</v>
      </c>
      <c r="D313" s="294"/>
      <c r="E313" s="294"/>
      <c r="F313" s="294"/>
      <c r="G313" s="294"/>
    </row>
    <row r="314" spans="1:7" ht="50.25" customHeight="1">
      <c r="A314" s="11" t="s">
        <v>280</v>
      </c>
      <c r="B314" s="11" t="s">
        <v>281</v>
      </c>
      <c r="C314" s="294"/>
      <c r="D314" s="294"/>
      <c r="E314" s="294"/>
      <c r="F314" s="294"/>
      <c r="G314" s="294"/>
    </row>
    <row r="315" spans="1:7" ht="50.25" customHeight="1">
      <c r="A315" s="11" t="s">
        <v>282</v>
      </c>
      <c r="B315" s="11" t="s">
        <v>283</v>
      </c>
      <c r="C315" s="294"/>
      <c r="D315" s="294"/>
      <c r="E315" s="294"/>
      <c r="F315" s="294"/>
      <c r="G315" s="294"/>
    </row>
    <row r="316" spans="1:7" ht="21.75" customHeight="1">
      <c r="A316" s="11"/>
      <c r="B316" s="11"/>
      <c r="C316" s="295" t="s">
        <v>716</v>
      </c>
      <c r="D316" s="295"/>
      <c r="E316" s="295"/>
      <c r="F316" s="295"/>
      <c r="G316" s="295"/>
    </row>
    <row r="317" spans="1:9" ht="16.5">
      <c r="A317" s="11"/>
      <c r="B317" s="11"/>
      <c r="C317" s="43" t="s">
        <v>284</v>
      </c>
      <c r="D317" s="43" t="s">
        <v>285</v>
      </c>
      <c r="E317" s="99">
        <v>1.3465865384485318</v>
      </c>
      <c r="F317" s="99">
        <v>1.415683</v>
      </c>
      <c r="G317" s="99">
        <v>0.582218123759529</v>
      </c>
      <c r="I317" s="100"/>
    </row>
    <row r="318" spans="1:9" ht="18.75">
      <c r="A318" s="11"/>
      <c r="B318" s="11"/>
      <c r="C318" s="43" t="s">
        <v>286</v>
      </c>
      <c r="D318" s="43" t="s">
        <v>285</v>
      </c>
      <c r="E318" s="101">
        <v>1781.1081308487012</v>
      </c>
      <c r="F318" s="101">
        <v>1743.629265</v>
      </c>
      <c r="G318" s="101">
        <v>287.8798020922295</v>
      </c>
      <c r="I318" s="100"/>
    </row>
    <row r="319" spans="1:9" ht="18.75">
      <c r="A319" s="11"/>
      <c r="B319" s="11"/>
      <c r="C319" s="43" t="s">
        <v>287</v>
      </c>
      <c r="D319" s="43" t="s">
        <v>285</v>
      </c>
      <c r="E319" s="99">
        <v>0.06730444341584703</v>
      </c>
      <c r="F319" s="99">
        <v>0.065735</v>
      </c>
      <c r="G319" s="99">
        <v>0.009963884868857709</v>
      </c>
      <c r="I319" s="100"/>
    </row>
    <row r="320" spans="1:9" ht="16.5">
      <c r="A320" s="11"/>
      <c r="B320" s="11"/>
      <c r="C320" s="43" t="s">
        <v>288</v>
      </c>
      <c r="D320" s="43" t="s">
        <v>285</v>
      </c>
      <c r="E320" s="99">
        <v>0.2601565995321433</v>
      </c>
      <c r="F320" s="99">
        <v>0.277169</v>
      </c>
      <c r="G320" s="99">
        <v>0.12757469723153872</v>
      </c>
      <c r="I320" s="100"/>
    </row>
    <row r="321" spans="1:9" ht="18.75">
      <c r="A321" s="11"/>
      <c r="B321" s="11"/>
      <c r="C321" s="43" t="s">
        <v>289</v>
      </c>
      <c r="D321" s="43" t="s">
        <v>285</v>
      </c>
      <c r="E321" s="99">
        <v>6.241982022197729</v>
      </c>
      <c r="F321" s="99">
        <v>6.092003</v>
      </c>
      <c r="G321" s="99">
        <v>0.9080254742702214</v>
      </c>
      <c r="I321" s="100"/>
    </row>
    <row r="322" spans="1:9" ht="18.75">
      <c r="A322" s="11"/>
      <c r="B322" s="11"/>
      <c r="C322" s="43" t="s">
        <v>290</v>
      </c>
      <c r="D322" s="43" t="s">
        <v>285</v>
      </c>
      <c r="E322" s="99">
        <v>0.4574889783864886</v>
      </c>
      <c r="F322" s="99">
        <v>0.44690399999999997</v>
      </c>
      <c r="G322" s="99">
        <v>0.0692298153655804</v>
      </c>
      <c r="I322" s="100"/>
    </row>
    <row r="323" spans="1:9" ht="18.75" customHeight="1">
      <c r="A323" s="11"/>
      <c r="B323" s="11"/>
      <c r="C323" s="43" t="s">
        <v>291</v>
      </c>
      <c r="D323" s="43" t="s">
        <v>285</v>
      </c>
      <c r="E323" s="99">
        <v>0.00813938508909795</v>
      </c>
      <c r="F323" s="99">
        <v>0.007967</v>
      </c>
      <c r="G323" s="99">
        <v>0.0012733457587704954</v>
      </c>
      <c r="I323" s="100"/>
    </row>
    <row r="324" spans="1:9" ht="15" customHeight="1">
      <c r="A324" s="11"/>
      <c r="B324" s="11"/>
      <c r="C324" s="43" t="s">
        <v>292</v>
      </c>
      <c r="D324" s="43" t="s">
        <v>285</v>
      </c>
      <c r="E324" s="99">
        <v>0.00813938508909795</v>
      </c>
      <c r="F324" s="99">
        <v>0.007967</v>
      </c>
      <c r="G324" s="99">
        <v>0.0012733457587704954</v>
      </c>
      <c r="I324" s="100"/>
    </row>
    <row r="325" spans="1:7" ht="15" customHeight="1">
      <c r="A325" s="11"/>
      <c r="B325" s="11"/>
      <c r="C325" s="289"/>
      <c r="D325" s="289"/>
      <c r="E325" s="289"/>
      <c r="F325" s="289"/>
      <c r="G325" s="289"/>
    </row>
    <row r="326" spans="1:7" ht="32.25" customHeight="1">
      <c r="A326" s="11"/>
      <c r="B326" s="11"/>
      <c r="C326" s="295" t="s">
        <v>293</v>
      </c>
      <c r="D326" s="295"/>
      <c r="E326" s="295"/>
      <c r="F326" s="295"/>
      <c r="G326" s="295"/>
    </row>
    <row r="327" spans="1:7" ht="20.25" customHeight="1">
      <c r="A327" s="11"/>
      <c r="B327" s="11"/>
      <c r="C327" s="21" t="s">
        <v>149</v>
      </c>
      <c r="D327" s="14" t="s">
        <v>294</v>
      </c>
      <c r="E327" s="51">
        <v>11920</v>
      </c>
      <c r="F327" s="53">
        <v>13033</v>
      </c>
      <c r="G327" s="51">
        <v>7559</v>
      </c>
    </row>
    <row r="328" spans="1:7" ht="20.25" customHeight="1">
      <c r="A328" s="11"/>
      <c r="B328" s="11"/>
      <c r="C328" s="21" t="s">
        <v>295</v>
      </c>
      <c r="D328" s="14" t="s">
        <v>294</v>
      </c>
      <c r="E328" s="51">
        <v>0</v>
      </c>
      <c r="F328" s="51">
        <v>0</v>
      </c>
      <c r="G328" s="51">
        <v>0</v>
      </c>
    </row>
    <row r="329" spans="1:7" ht="20.25" customHeight="1">
      <c r="A329" s="11"/>
      <c r="B329" s="11"/>
      <c r="C329" s="21" t="s">
        <v>151</v>
      </c>
      <c r="D329" s="14" t="s">
        <v>294</v>
      </c>
      <c r="E329" s="51">
        <v>997424</v>
      </c>
      <c r="F329" s="53">
        <v>972104</v>
      </c>
      <c r="G329" s="51">
        <v>913377</v>
      </c>
    </row>
    <row r="330" spans="1:7" ht="20.25" customHeight="1">
      <c r="A330" s="11"/>
      <c r="B330" s="11"/>
      <c r="C330" s="21" t="s">
        <v>296</v>
      </c>
      <c r="D330" s="14" t="s">
        <v>294</v>
      </c>
      <c r="E330" s="51">
        <v>36797</v>
      </c>
      <c r="F330" s="53">
        <v>41223</v>
      </c>
      <c r="G330" s="51">
        <v>83349</v>
      </c>
    </row>
    <row r="331" spans="1:7" ht="20.25" customHeight="1">
      <c r="A331" s="11"/>
      <c r="B331" s="11"/>
      <c r="C331" s="24" t="s">
        <v>297</v>
      </c>
      <c r="D331" s="14" t="s">
        <v>298</v>
      </c>
      <c r="E331" s="49">
        <f>SUM(E327:E330)</f>
        <v>1046141</v>
      </c>
      <c r="F331" s="102">
        <f>SUM(F327:F330)</f>
        <v>1026360</v>
      </c>
      <c r="G331" s="49">
        <f>SUM(G327:G330)</f>
        <v>1004285</v>
      </c>
    </row>
    <row r="332" spans="1:7" ht="20.25" customHeight="1">
      <c r="A332" s="11"/>
      <c r="B332" s="11"/>
      <c r="C332" s="289"/>
      <c r="D332" s="289"/>
      <c r="E332" s="289"/>
      <c r="F332" s="289"/>
      <c r="G332" s="289"/>
    </row>
    <row r="333" spans="1:7" ht="27" customHeight="1">
      <c r="A333" s="11"/>
      <c r="B333" s="11"/>
      <c r="C333" s="295" t="s">
        <v>299</v>
      </c>
      <c r="D333" s="295"/>
      <c r="E333" s="295"/>
      <c r="F333" s="295"/>
      <c r="G333" s="295"/>
    </row>
    <row r="334" spans="1:7" ht="20.25" customHeight="1">
      <c r="A334" s="11"/>
      <c r="B334" s="11"/>
      <c r="C334" s="21" t="s">
        <v>300</v>
      </c>
      <c r="D334" s="14" t="s">
        <v>20</v>
      </c>
      <c r="E334" s="49">
        <v>2</v>
      </c>
      <c r="F334" s="102">
        <v>2</v>
      </c>
      <c r="G334" s="49">
        <v>2</v>
      </c>
    </row>
    <row r="335" spans="1:7" ht="20.25" customHeight="1">
      <c r="A335" s="11"/>
      <c r="B335" s="11"/>
      <c r="C335" s="21" t="s">
        <v>295</v>
      </c>
      <c r="D335" s="14" t="s">
        <v>20</v>
      </c>
      <c r="E335" s="49">
        <v>0</v>
      </c>
      <c r="F335" s="49">
        <v>0</v>
      </c>
      <c r="G335" s="49">
        <v>0</v>
      </c>
    </row>
    <row r="336" spans="1:7" ht="20.25" customHeight="1">
      <c r="A336" s="11"/>
      <c r="B336" s="11"/>
      <c r="C336" s="21" t="s">
        <v>151</v>
      </c>
      <c r="D336" s="14" t="s">
        <v>20</v>
      </c>
      <c r="E336" s="49">
        <v>63</v>
      </c>
      <c r="F336" s="102">
        <v>66</v>
      </c>
      <c r="G336" s="49">
        <v>65</v>
      </c>
    </row>
    <row r="337" spans="1:7" ht="20.25" customHeight="1">
      <c r="A337" s="11"/>
      <c r="B337" s="11"/>
      <c r="C337" s="21" t="s">
        <v>296</v>
      </c>
      <c r="D337" s="14" t="s">
        <v>20</v>
      </c>
      <c r="E337" s="49">
        <v>6</v>
      </c>
      <c r="F337" s="102">
        <v>6</v>
      </c>
      <c r="G337" s="49">
        <v>11</v>
      </c>
    </row>
    <row r="338" spans="1:7" ht="20.25" customHeight="1">
      <c r="A338" s="11"/>
      <c r="B338" s="11"/>
      <c r="C338" s="24" t="s">
        <v>301</v>
      </c>
      <c r="D338" s="14" t="s">
        <v>20</v>
      </c>
      <c r="E338" s="102">
        <f>+E334+E335+E336+E337</f>
        <v>71</v>
      </c>
      <c r="F338" s="102">
        <f>+F334+F335+F336+F337</f>
        <v>74</v>
      </c>
      <c r="G338" s="49">
        <f>+G334+G335+G336+G337</f>
        <v>78</v>
      </c>
    </row>
    <row r="339" spans="1:7" ht="20.25" customHeight="1">
      <c r="A339" s="11"/>
      <c r="B339" s="11"/>
      <c r="C339" s="289"/>
      <c r="D339" s="289"/>
      <c r="E339" s="289"/>
      <c r="F339" s="289"/>
      <c r="G339" s="289"/>
    </row>
    <row r="340" spans="1:7" ht="20.25" customHeight="1">
      <c r="A340" s="11"/>
      <c r="B340" s="11"/>
      <c r="C340" s="315" t="s">
        <v>302</v>
      </c>
      <c r="D340" s="315"/>
      <c r="E340" s="315"/>
      <c r="F340" s="315"/>
      <c r="G340" s="315"/>
    </row>
    <row r="341" spans="1:7" ht="30.75" customHeight="1">
      <c r="A341" s="11"/>
      <c r="B341" s="11"/>
      <c r="C341" s="43" t="s">
        <v>696</v>
      </c>
      <c r="D341" s="14" t="s">
        <v>20</v>
      </c>
      <c r="E341" s="102">
        <v>5</v>
      </c>
      <c r="F341" s="102">
        <v>6</v>
      </c>
      <c r="G341" s="49">
        <v>8</v>
      </c>
    </row>
    <row r="342" spans="1:7" ht="20.25" customHeight="1">
      <c r="A342" s="11"/>
      <c r="B342" s="11"/>
      <c r="C342" s="21" t="s">
        <v>697</v>
      </c>
      <c r="D342" s="14" t="s">
        <v>20</v>
      </c>
      <c r="E342" s="49">
        <v>5</v>
      </c>
      <c r="F342" s="102">
        <v>0</v>
      </c>
      <c r="G342" s="49">
        <v>18</v>
      </c>
    </row>
    <row r="343" spans="1:7" ht="20.25" customHeight="1">
      <c r="A343" s="11"/>
      <c r="B343" s="11"/>
      <c r="C343" s="21" t="s">
        <v>698</v>
      </c>
      <c r="D343" s="14" t="s">
        <v>20</v>
      </c>
      <c r="E343" s="49">
        <v>4</v>
      </c>
      <c r="F343" s="102">
        <v>3</v>
      </c>
      <c r="G343" s="49">
        <v>23</v>
      </c>
    </row>
    <row r="344" spans="1:7" s="103" customFormat="1" ht="31.5" customHeight="1">
      <c r="A344" s="11"/>
      <c r="B344" s="11"/>
      <c r="C344" s="294" t="s">
        <v>303</v>
      </c>
      <c r="D344" s="294"/>
      <c r="E344" s="294"/>
      <c r="F344" s="294"/>
      <c r="G344" s="294"/>
    </row>
    <row r="345" spans="1:7" s="103" customFormat="1" ht="31.5" customHeight="1">
      <c r="A345" s="11"/>
      <c r="B345" s="11"/>
      <c r="C345" s="318"/>
      <c r="D345" s="318"/>
      <c r="E345" s="318"/>
      <c r="F345" s="318"/>
      <c r="G345" s="318"/>
    </row>
    <row r="346" spans="1:7" s="103" customFormat="1" ht="90" customHeight="1">
      <c r="A346" s="11"/>
      <c r="B346" s="11"/>
      <c r="C346" s="299" t="s">
        <v>721</v>
      </c>
      <c r="D346" s="300"/>
      <c r="E346" s="300"/>
      <c r="F346" s="300"/>
      <c r="G346" s="301"/>
    </row>
    <row r="347" spans="1:7" s="103" customFormat="1" ht="18.75" customHeight="1">
      <c r="A347" s="11"/>
      <c r="B347" s="11"/>
      <c r="C347" s="318"/>
      <c r="D347" s="318"/>
      <c r="E347" s="318"/>
      <c r="F347" s="318"/>
      <c r="G347" s="318"/>
    </row>
    <row r="348" spans="1:7" ht="57" customHeight="1">
      <c r="A348" s="11" t="s">
        <v>304</v>
      </c>
      <c r="B348" s="11" t="s">
        <v>305</v>
      </c>
      <c r="C348" s="13" t="s">
        <v>306</v>
      </c>
      <c r="D348" s="42"/>
      <c r="E348" s="104">
        <f>(E318+E127)/E284</f>
        <v>1.772442506618556E-05</v>
      </c>
      <c r="F348" s="104">
        <f>(F318+F127)/F284</f>
        <v>1.7291425232897875E-05</v>
      </c>
      <c r="G348" s="104">
        <f>(G318+G127)/G284</f>
        <v>4.7261553388429606E-06</v>
      </c>
    </row>
    <row r="349" spans="1:7" ht="31.5" customHeight="1">
      <c r="A349" s="11" t="s">
        <v>307</v>
      </c>
      <c r="B349" s="11" t="s">
        <v>308</v>
      </c>
      <c r="C349" s="316" t="s">
        <v>309</v>
      </c>
      <c r="D349" s="316"/>
      <c r="E349" s="316"/>
      <c r="F349" s="316"/>
      <c r="G349" s="316"/>
    </row>
    <row r="350" spans="1:7" ht="51.75" customHeight="1">
      <c r="A350" s="11" t="s">
        <v>310</v>
      </c>
      <c r="B350" s="11" t="s">
        <v>311</v>
      </c>
      <c r="C350" s="327" t="s">
        <v>312</v>
      </c>
      <c r="D350" s="327"/>
      <c r="E350" s="327"/>
      <c r="F350" s="327"/>
      <c r="G350" s="327"/>
    </row>
    <row r="351" spans="1:7" ht="16.5" customHeight="1">
      <c r="A351" s="11" t="s">
        <v>313</v>
      </c>
      <c r="B351" s="11" t="s">
        <v>314</v>
      </c>
      <c r="C351" s="289"/>
      <c r="D351" s="289"/>
      <c r="E351" s="289"/>
      <c r="F351" s="289"/>
      <c r="G351" s="289"/>
    </row>
    <row r="352" spans="1:7" s="103" customFormat="1" ht="16.5" customHeight="1">
      <c r="A352" s="11"/>
      <c r="B352" s="11"/>
      <c r="C352" s="328" t="s">
        <v>726</v>
      </c>
      <c r="D352" s="328"/>
      <c r="E352" s="329"/>
      <c r="F352" s="329"/>
      <c r="G352" s="328"/>
    </row>
    <row r="353" spans="1:7" s="103" customFormat="1" ht="79.5" customHeight="1">
      <c r="A353" s="11"/>
      <c r="B353" s="11"/>
      <c r="C353" s="95" t="s">
        <v>717</v>
      </c>
      <c r="D353" s="95" t="s">
        <v>298</v>
      </c>
      <c r="E353" s="277">
        <v>654236</v>
      </c>
      <c r="F353" s="277">
        <v>654940</v>
      </c>
      <c r="G353" s="278">
        <v>441355</v>
      </c>
    </row>
    <row r="354" spans="1:7" s="103" customFormat="1" ht="51">
      <c r="A354" s="11"/>
      <c r="B354" s="11"/>
      <c r="C354" s="95" t="s">
        <v>718</v>
      </c>
      <c r="D354" s="95" t="s">
        <v>298</v>
      </c>
      <c r="E354" s="276">
        <v>333300</v>
      </c>
      <c r="F354" s="276">
        <v>333300</v>
      </c>
      <c r="G354" s="278">
        <v>212319</v>
      </c>
    </row>
    <row r="355" spans="1:7" s="103" customFormat="1" ht="37.5" customHeight="1">
      <c r="A355" s="11"/>
      <c r="B355" s="11"/>
      <c r="C355" s="95" t="s">
        <v>699</v>
      </c>
      <c r="D355" s="95" t="s">
        <v>298</v>
      </c>
      <c r="E355" s="23">
        <f>+E354+E353</f>
        <v>987536</v>
      </c>
      <c r="F355" s="23">
        <f>+F354+F353</f>
        <v>988240</v>
      </c>
      <c r="G355" s="23">
        <f>+G354+G353</f>
        <v>653674</v>
      </c>
    </row>
    <row r="356" spans="1:7" s="103" customFormat="1" ht="353.25" customHeight="1">
      <c r="A356" s="11"/>
      <c r="B356" s="11"/>
      <c r="C356" s="359" t="s">
        <v>719</v>
      </c>
      <c r="D356" s="360"/>
      <c r="E356" s="360"/>
      <c r="F356" s="360"/>
      <c r="G356" s="361"/>
    </row>
    <row r="357" spans="1:7" ht="16.5" customHeight="1">
      <c r="A357" s="11"/>
      <c r="B357" s="11"/>
      <c r="C357" s="289"/>
      <c r="D357" s="289"/>
      <c r="E357" s="289"/>
      <c r="F357" s="289"/>
      <c r="G357" s="289"/>
    </row>
    <row r="358" spans="1:7" s="103" customFormat="1" ht="49.5" customHeight="1">
      <c r="A358" s="11"/>
      <c r="B358" s="11"/>
      <c r="C358" s="315" t="s">
        <v>315</v>
      </c>
      <c r="D358" s="315"/>
      <c r="E358" s="315"/>
      <c r="F358" s="315"/>
      <c r="G358" s="315"/>
    </row>
    <row r="359" spans="1:7" s="103" customFormat="1" ht="18.75" customHeight="1">
      <c r="A359" s="11"/>
      <c r="B359" s="11"/>
      <c r="C359" s="43" t="s">
        <v>284</v>
      </c>
      <c r="D359" s="43" t="s">
        <v>285</v>
      </c>
      <c r="E359" s="106">
        <v>1.4380649025176335</v>
      </c>
      <c r="F359" s="107">
        <v>1.43909</v>
      </c>
      <c r="G359" s="107">
        <v>0.9518899459833517</v>
      </c>
    </row>
    <row r="360" spans="1:7" s="103" customFormat="1" ht="18.75" customHeight="1">
      <c r="A360" s="11"/>
      <c r="B360" s="11"/>
      <c r="C360" s="43" t="s">
        <v>286</v>
      </c>
      <c r="D360" s="43" t="s">
        <v>285</v>
      </c>
      <c r="E360" s="106">
        <v>711.0562564753586</v>
      </c>
      <c r="F360" s="107">
        <v>711.563158</v>
      </c>
      <c r="G360" s="107">
        <v>470.66533671914976</v>
      </c>
    </row>
    <row r="361" spans="1:7" s="103" customFormat="1" ht="17.25" customHeight="1">
      <c r="A361" s="11"/>
      <c r="B361" s="11"/>
      <c r="C361" s="43" t="s">
        <v>287</v>
      </c>
      <c r="D361" s="43" t="s">
        <v>285</v>
      </c>
      <c r="E361" s="106">
        <v>0.024610558376483845</v>
      </c>
      <c r="F361" s="107">
        <v>0.024628</v>
      </c>
      <c r="G361" s="107">
        <v>0.01629032392251439</v>
      </c>
    </row>
    <row r="362" spans="1:7" s="103" customFormat="1" ht="17.25" customHeight="1">
      <c r="A362" s="11"/>
      <c r="B362" s="11"/>
      <c r="C362" s="43" t="s">
        <v>288</v>
      </c>
      <c r="D362" s="43" t="s">
        <v>285</v>
      </c>
      <c r="E362" s="106">
        <v>0.315106464486776</v>
      </c>
      <c r="F362" s="107">
        <v>0.315331</v>
      </c>
      <c r="G362" s="107">
        <v>0.2085765913167081</v>
      </c>
    </row>
    <row r="363" spans="1:7" s="103" customFormat="1" ht="17.25" customHeight="1">
      <c r="A363" s="11"/>
      <c r="B363" s="11"/>
      <c r="C363" s="43" t="s">
        <v>289</v>
      </c>
      <c r="D363" s="43" t="s">
        <v>285</v>
      </c>
      <c r="E363" s="106">
        <v>2.242801300495521</v>
      </c>
      <c r="F363" s="107">
        <v>2.2444</v>
      </c>
      <c r="G363" s="107">
        <v>1.4845644344997804</v>
      </c>
    </row>
    <row r="364" spans="1:7" s="103" customFormat="1" ht="17.25" customHeight="1">
      <c r="A364" s="11"/>
      <c r="B364" s="11"/>
      <c r="C364" s="43" t="s">
        <v>290</v>
      </c>
      <c r="D364" s="43" t="s">
        <v>285</v>
      </c>
      <c r="E364" s="106">
        <v>0.17099599552510109</v>
      </c>
      <c r="F364" s="107">
        <v>0.171118</v>
      </c>
      <c r="G364" s="107">
        <v>0.11318638585699159</v>
      </c>
    </row>
    <row r="365" spans="1:7" s="103" customFormat="1" ht="17.25" customHeight="1">
      <c r="A365" s="11"/>
      <c r="B365" s="11"/>
      <c r="C365" s="43" t="s">
        <v>292</v>
      </c>
      <c r="D365" s="43" t="s">
        <v>285</v>
      </c>
      <c r="E365" s="106">
        <v>0.00314513370458706</v>
      </c>
      <c r="F365" s="107">
        <v>0.003147</v>
      </c>
      <c r="G365" s="107">
        <v>0.0020818400803249456</v>
      </c>
    </row>
    <row r="366" spans="1:7" s="103" customFormat="1" ht="35.25" customHeight="1">
      <c r="A366" s="11"/>
      <c r="B366" s="11"/>
      <c r="C366" s="294" t="s">
        <v>316</v>
      </c>
      <c r="D366" s="294"/>
      <c r="E366" s="294"/>
      <c r="F366" s="294"/>
      <c r="G366" s="294"/>
    </row>
    <row r="367" spans="1:7" s="103" customFormat="1" ht="15.75">
      <c r="A367" s="11"/>
      <c r="B367" s="11"/>
      <c r="C367" s="289"/>
      <c r="D367" s="289"/>
      <c r="E367" s="289"/>
      <c r="F367" s="289"/>
      <c r="G367" s="289"/>
    </row>
    <row r="368" spans="1:7" s="103" customFormat="1" ht="27.75" customHeight="1">
      <c r="A368" s="11"/>
      <c r="B368" s="11"/>
      <c r="C368" s="328" t="s">
        <v>725</v>
      </c>
      <c r="D368" s="328"/>
      <c r="E368" s="329"/>
      <c r="F368" s="329"/>
      <c r="G368" s="328"/>
    </row>
    <row r="369" spans="1:7" s="103" customFormat="1" ht="16.5">
      <c r="A369" s="11"/>
      <c r="B369" s="11"/>
      <c r="C369" s="95" t="s">
        <v>723</v>
      </c>
      <c r="D369" s="95" t="s">
        <v>298</v>
      </c>
      <c r="E369" s="277">
        <v>27529</v>
      </c>
      <c r="F369" s="277">
        <v>30871</v>
      </c>
      <c r="G369" s="278">
        <v>30883</v>
      </c>
    </row>
    <row r="370" spans="1:7" s="103" customFormat="1" ht="108.75" customHeight="1">
      <c r="A370" s="11"/>
      <c r="B370" s="11"/>
      <c r="C370" s="305" t="s">
        <v>724</v>
      </c>
      <c r="D370" s="306"/>
      <c r="E370" s="306"/>
      <c r="F370" s="306"/>
      <c r="G370" s="307"/>
    </row>
    <row r="371" spans="1:7" ht="16.5" customHeight="1">
      <c r="A371" s="11"/>
      <c r="B371" s="11"/>
      <c r="C371" s="289"/>
      <c r="D371" s="289"/>
      <c r="E371" s="289"/>
      <c r="F371" s="289"/>
      <c r="G371" s="289"/>
    </row>
    <row r="372" spans="1:7" s="103" customFormat="1" ht="49.5" customHeight="1">
      <c r="A372" s="11"/>
      <c r="B372" s="11"/>
      <c r="C372" s="315" t="s">
        <v>727</v>
      </c>
      <c r="D372" s="315"/>
      <c r="E372" s="315"/>
      <c r="F372" s="315"/>
      <c r="G372" s="315"/>
    </row>
    <row r="373" spans="1:7" s="103" customFormat="1" ht="18.75" customHeight="1">
      <c r="A373" s="11"/>
      <c r="B373" s="11"/>
      <c r="C373" s="43" t="s">
        <v>284</v>
      </c>
      <c r="D373" s="43" t="s">
        <v>285</v>
      </c>
      <c r="E373" s="280">
        <v>0.04008814737023049</v>
      </c>
      <c r="F373" s="281">
        <v>0.044954818462944</v>
      </c>
      <c r="G373" s="281">
        <v>0.04497229304496452</v>
      </c>
    </row>
    <row r="374" spans="1:7" s="103" customFormat="1" ht="18.75" customHeight="1">
      <c r="A374" s="11"/>
      <c r="B374" s="11"/>
      <c r="C374" s="43" t="s">
        <v>286</v>
      </c>
      <c r="D374" s="43" t="s">
        <v>285</v>
      </c>
      <c r="E374" s="280">
        <v>19.821725673302183</v>
      </c>
      <c r="F374" s="281">
        <v>22.228068337408253</v>
      </c>
      <c r="G374" s="281">
        <v>22.236708706040584</v>
      </c>
    </row>
    <row r="375" spans="1:7" s="103" customFormat="1" ht="17.25" customHeight="1">
      <c r="A375" s="11"/>
      <c r="B375" s="11"/>
      <c r="C375" s="43" t="s">
        <v>287</v>
      </c>
      <c r="D375" s="43" t="s">
        <v>285</v>
      </c>
      <c r="E375" s="280">
        <v>0.0006860550517107466</v>
      </c>
      <c r="F375" s="281">
        <v>0.0007693416216122073</v>
      </c>
      <c r="G375" s="281">
        <v>0.000769640675723164</v>
      </c>
    </row>
    <row r="376" spans="1:7" s="103" customFormat="1" ht="17.25" customHeight="1">
      <c r="A376" s="11"/>
      <c r="B376" s="11"/>
      <c r="C376" s="43" t="s">
        <v>288</v>
      </c>
      <c r="D376" s="43" t="s">
        <v>285</v>
      </c>
      <c r="E376" s="280">
        <v>0.00878405026333871</v>
      </c>
      <c r="F376" s="281">
        <v>0.00985042739218749</v>
      </c>
      <c r="G376" s="281">
        <v>0.009854256394445473</v>
      </c>
    </row>
    <row r="377" spans="1:7" s="103" customFormat="1" ht="17.25" customHeight="1">
      <c r="A377" s="11"/>
      <c r="B377" s="11"/>
      <c r="C377" s="43" t="s">
        <v>289</v>
      </c>
      <c r="D377" s="43" t="s">
        <v>285</v>
      </c>
      <c r="E377" s="280">
        <v>0.06252134302075185</v>
      </c>
      <c r="F377" s="281">
        <v>0.0701113872786382</v>
      </c>
      <c r="G377" s="281">
        <v>0.07013864057938463</v>
      </c>
    </row>
    <row r="378" spans="1:7" s="103" customFormat="1" ht="17.25" customHeight="1">
      <c r="A378" s="11"/>
      <c r="B378" s="11"/>
      <c r="C378" s="43" t="s">
        <v>290</v>
      </c>
      <c r="D378" s="43" t="s">
        <v>285</v>
      </c>
      <c r="E378" s="280">
        <v>0.004766761678369707</v>
      </c>
      <c r="F378" s="281">
        <v>0.005345442979147489</v>
      </c>
      <c r="G378" s="281">
        <v>0.005347520829419582</v>
      </c>
    </row>
    <row r="379" spans="1:7" s="103" customFormat="1" ht="17.25" customHeight="1">
      <c r="A379" s="11"/>
      <c r="B379" s="11"/>
      <c r="C379" s="43" t="s">
        <v>292</v>
      </c>
      <c r="D379" s="43" t="s">
        <v>285</v>
      </c>
      <c r="E379" s="280">
        <v>8.767516906075037E-05</v>
      </c>
      <c r="F379" s="281">
        <v>9.831886897723945E-05</v>
      </c>
      <c r="G379" s="281">
        <v>9.835708693026094E-05</v>
      </c>
    </row>
    <row r="380" spans="1:7" s="103" customFormat="1" ht="35.25" customHeight="1">
      <c r="A380" s="11"/>
      <c r="B380" s="11"/>
      <c r="C380" s="294" t="s">
        <v>316</v>
      </c>
      <c r="D380" s="294"/>
      <c r="E380" s="294"/>
      <c r="F380" s="294"/>
      <c r="G380" s="294"/>
    </row>
    <row r="381" spans="1:7" ht="17.25" customHeight="1">
      <c r="A381" s="11">
        <v>306</v>
      </c>
      <c r="B381" s="37" t="s">
        <v>700</v>
      </c>
      <c r="C381" s="289"/>
      <c r="D381" s="289"/>
      <c r="E381" s="289"/>
      <c r="F381" s="289"/>
      <c r="G381" s="289"/>
    </row>
    <row r="382" spans="1:7" ht="48.75" customHeight="1">
      <c r="A382" s="11" t="s">
        <v>317</v>
      </c>
      <c r="B382" s="12" t="s">
        <v>706</v>
      </c>
      <c r="C382" s="299" t="s">
        <v>713</v>
      </c>
      <c r="D382" s="300"/>
      <c r="E382" s="300"/>
      <c r="F382" s="300"/>
      <c r="G382" s="301"/>
    </row>
    <row r="383" spans="1:7" ht="16.5">
      <c r="A383" s="11" t="s">
        <v>322</v>
      </c>
      <c r="B383" s="12" t="s">
        <v>707</v>
      </c>
      <c r="C383" s="294" t="s">
        <v>712</v>
      </c>
      <c r="D383" s="294"/>
      <c r="E383" s="294"/>
      <c r="F383" s="294"/>
      <c r="G383" s="294"/>
    </row>
    <row r="384" spans="1:7" ht="17.25" customHeight="1">
      <c r="A384" s="11" t="s">
        <v>329</v>
      </c>
      <c r="B384" s="11" t="s">
        <v>708</v>
      </c>
      <c r="C384" s="295" t="s">
        <v>323</v>
      </c>
      <c r="D384" s="295"/>
      <c r="E384" s="295"/>
      <c r="F384" s="295"/>
      <c r="G384" s="295"/>
    </row>
    <row r="385" spans="1:7" ht="45" customHeight="1">
      <c r="A385" s="11"/>
      <c r="B385" s="11"/>
      <c r="C385" s="21" t="s">
        <v>324</v>
      </c>
      <c r="D385" s="21" t="s">
        <v>285</v>
      </c>
      <c r="E385" s="273">
        <v>1.15</v>
      </c>
      <c r="F385" s="274">
        <v>1.15</v>
      </c>
      <c r="G385" s="273">
        <v>1.15</v>
      </c>
    </row>
    <row r="386" spans="1:7" ht="36" customHeight="1">
      <c r="A386" s="11"/>
      <c r="B386" s="11"/>
      <c r="C386" s="21" t="s">
        <v>325</v>
      </c>
      <c r="D386" s="21" t="s">
        <v>285</v>
      </c>
      <c r="E386" s="275">
        <v>6002.72</v>
      </c>
      <c r="F386" s="275">
        <v>6829.53</v>
      </c>
      <c r="G386" s="275">
        <v>5439.52</v>
      </c>
    </row>
    <row r="387" spans="1:7" ht="17.25" customHeight="1">
      <c r="A387" s="11"/>
      <c r="B387" s="11"/>
      <c r="C387" s="21" t="s">
        <v>326</v>
      </c>
      <c r="D387" s="21" t="s">
        <v>285</v>
      </c>
      <c r="E387" s="275">
        <v>1679.2745</v>
      </c>
      <c r="F387" s="275">
        <v>578.6675</v>
      </c>
      <c r="G387" s="275">
        <v>1865.4135</v>
      </c>
    </row>
    <row r="388" spans="1:7" ht="17.25" customHeight="1">
      <c r="A388" s="11"/>
      <c r="B388" s="11"/>
      <c r="C388" s="21" t="s">
        <v>327</v>
      </c>
      <c r="D388" s="21" t="s">
        <v>285</v>
      </c>
      <c r="E388" s="275">
        <v>35.1558</v>
      </c>
      <c r="F388" s="275">
        <v>110.24035</v>
      </c>
      <c r="G388" s="275">
        <v>26.68165</v>
      </c>
    </row>
    <row r="389" spans="1:7" ht="30.75" customHeight="1">
      <c r="A389" s="11"/>
      <c r="B389" s="11"/>
      <c r="C389" s="324" t="s">
        <v>714</v>
      </c>
      <c r="D389" s="325"/>
      <c r="E389" s="325"/>
      <c r="F389" s="325"/>
      <c r="G389" s="326"/>
    </row>
    <row r="390" spans="1:7" ht="144.75" customHeight="1">
      <c r="A390" s="11"/>
      <c r="B390" s="11"/>
      <c r="C390" s="294" t="s">
        <v>679</v>
      </c>
      <c r="D390" s="294"/>
      <c r="E390" s="294"/>
      <c r="F390" s="294"/>
      <c r="G390" s="294"/>
    </row>
    <row r="391" spans="1:7" ht="17.25" customHeight="1">
      <c r="A391" s="11"/>
      <c r="B391" s="11"/>
      <c r="C391" s="318"/>
      <c r="D391" s="318"/>
      <c r="E391" s="318"/>
      <c r="F391" s="318"/>
      <c r="G391" s="318"/>
    </row>
    <row r="392" spans="1:7" ht="48.75" customHeight="1">
      <c r="A392" s="11" t="s">
        <v>331</v>
      </c>
      <c r="B392" s="11" t="s">
        <v>709</v>
      </c>
      <c r="C392" s="302" t="s">
        <v>711</v>
      </c>
      <c r="D392" s="303"/>
      <c r="E392" s="303"/>
      <c r="F392" s="303"/>
      <c r="G392" s="304"/>
    </row>
    <row r="393" spans="1:7" ht="48.75" customHeight="1">
      <c r="A393" s="11" t="s">
        <v>332</v>
      </c>
      <c r="B393" s="11" t="s">
        <v>710</v>
      </c>
      <c r="C393" s="305"/>
      <c r="D393" s="306"/>
      <c r="E393" s="306"/>
      <c r="F393" s="306"/>
      <c r="G393" s="307"/>
    </row>
    <row r="394" spans="1:7" ht="17.25" customHeight="1">
      <c r="A394" s="11"/>
      <c r="B394" s="11"/>
      <c r="C394" s="318"/>
      <c r="D394" s="318"/>
      <c r="E394" s="318"/>
      <c r="F394" s="318"/>
      <c r="G394" s="318"/>
    </row>
    <row r="395" spans="1:7" ht="17.25" customHeight="1">
      <c r="A395" s="11"/>
      <c r="B395" s="11"/>
      <c r="C395" s="11" t="s">
        <v>328</v>
      </c>
      <c r="D395" s="21" t="s">
        <v>285</v>
      </c>
      <c r="E395" s="24">
        <v>2.8</v>
      </c>
      <c r="F395" s="108">
        <v>2.8</v>
      </c>
      <c r="G395" s="24">
        <v>2.8</v>
      </c>
    </row>
    <row r="396" spans="1:7" ht="24.75" customHeight="1">
      <c r="A396" s="11">
        <v>307</v>
      </c>
      <c r="B396" s="40" t="s">
        <v>334</v>
      </c>
      <c r="C396" s="289"/>
      <c r="D396" s="289"/>
      <c r="E396" s="289"/>
      <c r="F396" s="289"/>
      <c r="G396" s="289"/>
    </row>
    <row r="397" spans="1:7" ht="37.5" customHeight="1">
      <c r="A397" s="11" t="s">
        <v>335</v>
      </c>
      <c r="B397" s="12" t="s">
        <v>336</v>
      </c>
      <c r="C397" s="316" t="s">
        <v>337</v>
      </c>
      <c r="D397" s="316"/>
      <c r="E397" s="316"/>
      <c r="F397" s="316"/>
      <c r="G397" s="316"/>
    </row>
    <row r="398" spans="1:7" ht="20.25" customHeight="1">
      <c r="A398" s="11"/>
      <c r="B398" s="37"/>
      <c r="C398" s="289"/>
      <c r="D398" s="289"/>
      <c r="E398" s="289"/>
      <c r="F398" s="289"/>
      <c r="G398" s="289"/>
    </row>
    <row r="399" spans="1:7" ht="34.5" customHeight="1">
      <c r="A399" s="11"/>
      <c r="B399" s="11"/>
      <c r="C399" s="315" t="s">
        <v>338</v>
      </c>
      <c r="D399" s="315"/>
      <c r="E399" s="315"/>
      <c r="F399" s="315"/>
      <c r="G399" s="315"/>
    </row>
    <row r="400" spans="1:7" ht="16.5" customHeight="1">
      <c r="A400" s="11"/>
      <c r="B400" s="11"/>
      <c r="C400" s="43" t="s">
        <v>339</v>
      </c>
      <c r="D400" s="109"/>
      <c r="E400" s="110"/>
      <c r="F400" s="110"/>
      <c r="G400" s="217"/>
    </row>
    <row r="401" spans="1:7" ht="16.5" customHeight="1">
      <c r="A401" s="11"/>
      <c r="B401" s="11"/>
      <c r="C401" s="38" t="s">
        <v>340</v>
      </c>
      <c r="D401" s="43" t="s">
        <v>341</v>
      </c>
      <c r="E401" s="112">
        <v>20</v>
      </c>
      <c r="F401" s="113">
        <v>20</v>
      </c>
      <c r="G401" s="112">
        <v>20</v>
      </c>
    </row>
    <row r="402" spans="1:7" ht="16.5" customHeight="1">
      <c r="A402" s="11"/>
      <c r="B402" s="11"/>
      <c r="C402" s="38" t="s">
        <v>342</v>
      </c>
      <c r="D402" s="43" t="s">
        <v>341</v>
      </c>
      <c r="E402" s="114">
        <v>362</v>
      </c>
      <c r="F402" s="115">
        <v>227</v>
      </c>
      <c r="G402" s="114">
        <v>57</v>
      </c>
    </row>
    <row r="403" spans="1:7" ht="16.5" customHeight="1">
      <c r="A403" s="11"/>
      <c r="B403" s="11"/>
      <c r="C403" s="38" t="s">
        <v>343</v>
      </c>
      <c r="D403" s="43" t="s">
        <v>341</v>
      </c>
      <c r="E403" s="114">
        <v>205.8</v>
      </c>
      <c r="F403" s="115">
        <v>206.6</v>
      </c>
      <c r="G403" s="114">
        <v>201</v>
      </c>
    </row>
    <row r="404" spans="1:7" ht="16.5" customHeight="1">
      <c r="A404" s="11"/>
      <c r="B404" s="11"/>
      <c r="C404" s="43" t="s">
        <v>344</v>
      </c>
      <c r="D404" s="109"/>
      <c r="E404" s="116"/>
      <c r="F404" s="117"/>
      <c r="G404" s="116"/>
    </row>
    <row r="405" spans="1:7" ht="16.5" customHeight="1">
      <c r="A405" s="11"/>
      <c r="B405" s="11"/>
      <c r="C405" s="38" t="s">
        <v>340</v>
      </c>
      <c r="D405" s="43" t="s">
        <v>341</v>
      </c>
      <c r="E405" s="112">
        <v>10</v>
      </c>
      <c r="F405" s="113">
        <v>10</v>
      </c>
      <c r="G405" s="112">
        <v>10</v>
      </c>
    </row>
    <row r="406" spans="1:7" ht="16.5" customHeight="1">
      <c r="A406" s="11"/>
      <c r="B406" s="11"/>
      <c r="C406" s="38" t="s">
        <v>342</v>
      </c>
      <c r="D406" s="43" t="s">
        <v>341</v>
      </c>
      <c r="E406" s="114">
        <v>308</v>
      </c>
      <c r="F406" s="115">
        <v>273</v>
      </c>
      <c r="G406" s="114">
        <v>169</v>
      </c>
    </row>
    <row r="407" spans="1:7" ht="16.5" customHeight="1">
      <c r="A407" s="11"/>
      <c r="B407" s="11"/>
      <c r="C407" s="38" t="s">
        <v>343</v>
      </c>
      <c r="D407" s="43" t="s">
        <v>341</v>
      </c>
      <c r="E407" s="114">
        <v>156.2</v>
      </c>
      <c r="F407" s="115">
        <v>160.7</v>
      </c>
      <c r="G407" s="114">
        <v>160.9</v>
      </c>
    </row>
    <row r="408" spans="1:7" ht="16.5" customHeight="1">
      <c r="A408" s="11"/>
      <c r="B408" s="11"/>
      <c r="C408" s="43" t="s">
        <v>345</v>
      </c>
      <c r="D408" s="109"/>
      <c r="E408" s="116"/>
      <c r="F408" s="117"/>
      <c r="G408" s="116"/>
    </row>
    <row r="409" spans="1:7" ht="16.5" customHeight="1">
      <c r="A409" s="11"/>
      <c r="B409" s="11"/>
      <c r="C409" s="38" t="s">
        <v>340</v>
      </c>
      <c r="D409" s="43" t="s">
        <v>341</v>
      </c>
      <c r="E409" s="112">
        <v>10</v>
      </c>
      <c r="F409" s="113">
        <v>10</v>
      </c>
      <c r="G409" s="112">
        <v>10</v>
      </c>
    </row>
    <row r="410" spans="1:7" ht="16.5" customHeight="1">
      <c r="A410" s="11"/>
      <c r="B410" s="11"/>
      <c r="C410" s="38" t="s">
        <v>342</v>
      </c>
      <c r="D410" s="43" t="s">
        <v>341</v>
      </c>
      <c r="E410" s="114">
        <v>271</v>
      </c>
      <c r="F410" s="115">
        <v>213</v>
      </c>
      <c r="G410" s="114">
        <v>127</v>
      </c>
    </row>
    <row r="411" spans="1:7" ht="16.5" customHeight="1">
      <c r="A411" s="11"/>
      <c r="B411" s="11"/>
      <c r="C411" s="38" t="s">
        <v>343</v>
      </c>
      <c r="D411" s="43" t="s">
        <v>341</v>
      </c>
      <c r="E411" s="114">
        <v>115.7</v>
      </c>
      <c r="F411" s="115">
        <v>119.4</v>
      </c>
      <c r="G411" s="114">
        <v>119.7</v>
      </c>
    </row>
    <row r="412" spans="1:7" ht="16.5" customHeight="1">
      <c r="A412" s="11"/>
      <c r="B412" s="11"/>
      <c r="C412" s="43" t="s">
        <v>346</v>
      </c>
      <c r="D412" s="109"/>
      <c r="E412" s="116"/>
      <c r="F412" s="117"/>
      <c r="G412" s="116"/>
    </row>
    <row r="413" spans="1:7" ht="16.5" customHeight="1">
      <c r="A413" s="11"/>
      <c r="B413" s="11"/>
      <c r="C413" s="38" t="s">
        <v>340</v>
      </c>
      <c r="D413" s="43" t="s">
        <v>341</v>
      </c>
      <c r="E413" s="112">
        <v>10</v>
      </c>
      <c r="F413" s="113">
        <v>10</v>
      </c>
      <c r="G413" s="112">
        <v>10</v>
      </c>
    </row>
    <row r="414" spans="1:7" ht="16.5" customHeight="1">
      <c r="A414" s="11"/>
      <c r="B414" s="11"/>
      <c r="C414" s="38" t="s">
        <v>342</v>
      </c>
      <c r="D414" s="43" t="s">
        <v>341</v>
      </c>
      <c r="E414" s="114">
        <v>284</v>
      </c>
      <c r="F414" s="115">
        <v>226</v>
      </c>
      <c r="G414" s="114">
        <v>120</v>
      </c>
    </row>
    <row r="415" spans="1:7" ht="16.5" customHeight="1">
      <c r="A415" s="11"/>
      <c r="B415" s="11"/>
      <c r="C415" s="38" t="s">
        <v>343</v>
      </c>
      <c r="D415" s="43" t="s">
        <v>341</v>
      </c>
      <c r="E415" s="114">
        <v>155.4</v>
      </c>
      <c r="F415" s="115">
        <v>158.1</v>
      </c>
      <c r="G415" s="114">
        <v>156.7</v>
      </c>
    </row>
    <row r="416" spans="1:7" ht="16.5" customHeight="1">
      <c r="A416" s="11"/>
      <c r="B416" s="11"/>
      <c r="C416" s="289"/>
      <c r="D416" s="289"/>
      <c r="E416" s="289"/>
      <c r="F416" s="289"/>
      <c r="G416" s="289"/>
    </row>
    <row r="417" spans="1:7" ht="16.5" customHeight="1">
      <c r="A417" s="11"/>
      <c r="B417" s="11"/>
      <c r="C417" s="315" t="s">
        <v>347</v>
      </c>
      <c r="D417" s="315"/>
      <c r="E417" s="315"/>
      <c r="F417" s="315"/>
      <c r="G417" s="315"/>
    </row>
    <row r="418" spans="1:7" ht="16.5" customHeight="1">
      <c r="A418" s="11"/>
      <c r="B418" s="11"/>
      <c r="C418" s="43" t="s">
        <v>339</v>
      </c>
      <c r="D418" s="19"/>
      <c r="E418" s="110"/>
      <c r="F418" s="110"/>
      <c r="G418" s="217"/>
    </row>
    <row r="419" spans="1:7" ht="16.5" customHeight="1">
      <c r="A419" s="11"/>
      <c r="B419" s="11"/>
      <c r="C419" s="38" t="s">
        <v>348</v>
      </c>
      <c r="D419" s="14" t="s">
        <v>148</v>
      </c>
      <c r="E419" s="49">
        <v>11437000</v>
      </c>
      <c r="F419" s="102">
        <v>7147000</v>
      </c>
      <c r="G419" s="49">
        <v>1790000</v>
      </c>
    </row>
    <row r="420" spans="1:7" ht="33" customHeight="1">
      <c r="A420" s="11"/>
      <c r="B420" s="11"/>
      <c r="C420" s="38" t="s">
        <v>349</v>
      </c>
      <c r="D420" s="14" t="s">
        <v>148</v>
      </c>
      <c r="E420" s="49">
        <v>6493000</v>
      </c>
      <c r="F420" s="102">
        <v>6518000</v>
      </c>
      <c r="G420" s="49">
        <v>6344000</v>
      </c>
    </row>
    <row r="421" spans="1:7" ht="16.5" customHeight="1">
      <c r="A421" s="11"/>
      <c r="B421" s="11"/>
      <c r="C421" s="43" t="s">
        <v>344</v>
      </c>
      <c r="D421" s="19"/>
      <c r="E421" s="118"/>
      <c r="F421" s="119"/>
      <c r="G421" s="118"/>
    </row>
    <row r="422" spans="1:7" ht="16.5" customHeight="1">
      <c r="A422" s="11"/>
      <c r="B422" s="11"/>
      <c r="C422" s="38" t="s">
        <v>348</v>
      </c>
      <c r="D422" s="14" t="s">
        <v>148</v>
      </c>
      <c r="E422" s="49">
        <v>9705000</v>
      </c>
      <c r="F422" s="102">
        <v>8615000</v>
      </c>
      <c r="G422" s="49">
        <v>5330000</v>
      </c>
    </row>
    <row r="423" spans="1:7" ht="29.25" customHeight="1">
      <c r="A423" s="11"/>
      <c r="B423" s="11"/>
      <c r="C423" s="38" t="s">
        <v>349</v>
      </c>
      <c r="D423" s="14" t="s">
        <v>148</v>
      </c>
      <c r="E423" s="49">
        <v>4928000</v>
      </c>
      <c r="F423" s="102">
        <v>5070000</v>
      </c>
      <c r="G423" s="49">
        <v>5079000</v>
      </c>
    </row>
    <row r="424" spans="1:7" ht="16.5" customHeight="1">
      <c r="A424" s="11"/>
      <c r="B424" s="11"/>
      <c r="C424" s="43" t="s">
        <v>345</v>
      </c>
      <c r="D424" s="19"/>
      <c r="E424" s="118"/>
      <c r="F424" s="119"/>
      <c r="G424" s="118"/>
    </row>
    <row r="425" spans="1:7" ht="16.5" customHeight="1">
      <c r="A425" s="11"/>
      <c r="B425" s="11"/>
      <c r="C425" s="38" t="s">
        <v>348</v>
      </c>
      <c r="D425" s="14" t="s">
        <v>148</v>
      </c>
      <c r="E425" s="49">
        <v>8559000</v>
      </c>
      <c r="F425" s="102">
        <v>6716000</v>
      </c>
      <c r="G425" s="49">
        <v>4025000</v>
      </c>
    </row>
    <row r="426" spans="1:7" ht="31.5" customHeight="1">
      <c r="A426" s="11"/>
      <c r="B426" s="11"/>
      <c r="C426" s="38" t="s">
        <v>349</v>
      </c>
      <c r="D426" s="14" t="s">
        <v>148</v>
      </c>
      <c r="E426" s="49">
        <v>3650000</v>
      </c>
      <c r="F426" s="102">
        <v>3768000</v>
      </c>
      <c r="G426" s="49">
        <v>3777000</v>
      </c>
    </row>
    <row r="427" spans="1:7" ht="16.5" customHeight="1">
      <c r="A427" s="11"/>
      <c r="B427" s="11"/>
      <c r="C427" s="43" t="s">
        <v>346</v>
      </c>
      <c r="D427" s="19"/>
      <c r="E427" s="118"/>
      <c r="F427" s="119"/>
      <c r="G427" s="118"/>
    </row>
    <row r="428" spans="1:7" ht="16.5" customHeight="1">
      <c r="A428" s="11"/>
      <c r="B428" s="11"/>
      <c r="C428" s="38" t="s">
        <v>348</v>
      </c>
      <c r="D428" s="14" t="s">
        <v>148</v>
      </c>
      <c r="E428" s="49">
        <v>8945000</v>
      </c>
      <c r="F428" s="102">
        <v>7139000</v>
      </c>
      <c r="G428" s="49">
        <v>3780000</v>
      </c>
    </row>
    <row r="429" spans="1:7" ht="29.25" customHeight="1">
      <c r="A429" s="11"/>
      <c r="B429" s="11"/>
      <c r="C429" s="38" t="s">
        <v>349</v>
      </c>
      <c r="D429" s="14" t="s">
        <v>148</v>
      </c>
      <c r="E429" s="49">
        <v>4903000</v>
      </c>
      <c r="F429" s="102">
        <v>4989000</v>
      </c>
      <c r="G429" s="49">
        <v>4944000</v>
      </c>
    </row>
    <row r="430" spans="1:7" ht="16.5" customHeight="1">
      <c r="A430" s="11"/>
      <c r="B430" s="11"/>
      <c r="C430" s="43" t="s">
        <v>350</v>
      </c>
      <c r="D430" s="14" t="s">
        <v>148</v>
      </c>
      <c r="E430" s="51">
        <f aca="true" t="shared" si="2" ref="E430:G431">E428+E425+E422+E419</f>
        <v>38646000</v>
      </c>
      <c r="F430" s="53">
        <f t="shared" si="2"/>
        <v>29617000</v>
      </c>
      <c r="G430" s="51">
        <f t="shared" si="2"/>
        <v>14925000</v>
      </c>
    </row>
    <row r="431" spans="1:7" ht="33.75" customHeight="1">
      <c r="A431" s="11"/>
      <c r="B431" s="11"/>
      <c r="C431" s="43" t="s">
        <v>351</v>
      </c>
      <c r="D431" s="14" t="s">
        <v>148</v>
      </c>
      <c r="E431" s="51">
        <f t="shared" si="2"/>
        <v>19974000</v>
      </c>
      <c r="F431" s="53">
        <f t="shared" si="2"/>
        <v>20345000</v>
      </c>
      <c r="G431" s="51">
        <f t="shared" si="2"/>
        <v>20144000</v>
      </c>
    </row>
    <row r="432" spans="1:7" ht="16.5" customHeight="1">
      <c r="A432" s="11"/>
      <c r="B432" s="11"/>
      <c r="C432" s="289"/>
      <c r="D432" s="289"/>
      <c r="E432" s="289"/>
      <c r="F432" s="289"/>
      <c r="G432" s="289"/>
    </row>
    <row r="433" spans="1:7" ht="16.5" customHeight="1">
      <c r="A433" s="11"/>
      <c r="B433" s="11"/>
      <c r="C433" s="315" t="s">
        <v>352</v>
      </c>
      <c r="D433" s="315"/>
      <c r="E433" s="315"/>
      <c r="F433" s="315"/>
      <c r="G433" s="315"/>
    </row>
    <row r="434" spans="1:7" ht="16.5" customHeight="1">
      <c r="A434" s="11"/>
      <c r="B434" s="11"/>
      <c r="C434" s="43" t="s">
        <v>353</v>
      </c>
      <c r="D434" s="14" t="s">
        <v>354</v>
      </c>
      <c r="E434" s="38">
        <v>2.97</v>
      </c>
      <c r="F434" s="120">
        <v>3.05</v>
      </c>
      <c r="G434" s="38">
        <v>1.83</v>
      </c>
    </row>
    <row r="435" spans="1:7" ht="16.5" customHeight="1">
      <c r="A435" s="11"/>
      <c r="B435" s="11"/>
      <c r="C435" s="43" t="s">
        <v>355</v>
      </c>
      <c r="D435" s="14" t="s">
        <v>354</v>
      </c>
      <c r="E435" s="38">
        <v>2.36</v>
      </c>
      <c r="F435" s="120">
        <v>2.38</v>
      </c>
      <c r="G435" s="38">
        <v>2.36</v>
      </c>
    </row>
    <row r="436" spans="1:7" s="121" customFormat="1" ht="22.5" customHeight="1">
      <c r="A436" s="9" t="s">
        <v>356</v>
      </c>
      <c r="B436" s="313" t="s">
        <v>357</v>
      </c>
      <c r="C436" s="313"/>
      <c r="D436" s="313"/>
      <c r="E436" s="313"/>
      <c r="F436" s="313"/>
      <c r="G436" s="313"/>
    </row>
    <row r="437" spans="1:7" s="121" customFormat="1" ht="20.25" customHeight="1">
      <c r="A437" s="11">
        <v>401</v>
      </c>
      <c r="B437" s="37" t="s">
        <v>358</v>
      </c>
      <c r="C437" s="330"/>
      <c r="D437" s="330"/>
      <c r="E437" s="330"/>
      <c r="F437" s="330"/>
      <c r="G437" s="330"/>
    </row>
    <row r="438" spans="1:7" s="121" customFormat="1" ht="34.5" customHeight="1">
      <c r="A438" s="11" t="s">
        <v>359</v>
      </c>
      <c r="B438" s="12" t="s">
        <v>360</v>
      </c>
      <c r="C438" s="330"/>
      <c r="D438" s="330"/>
      <c r="E438" s="330"/>
      <c r="F438" s="330"/>
      <c r="G438" s="330"/>
    </row>
    <row r="439" spans="1:7" ht="12.75" customHeight="1">
      <c r="A439" s="11"/>
      <c r="B439" s="12"/>
      <c r="C439" s="295" t="s">
        <v>361</v>
      </c>
      <c r="D439" s="295"/>
      <c r="E439" s="295"/>
      <c r="F439" s="295"/>
      <c r="G439" s="295"/>
    </row>
    <row r="440" spans="1:7" ht="16.5">
      <c r="A440" s="11"/>
      <c r="B440" s="12"/>
      <c r="C440" s="21" t="s">
        <v>362</v>
      </c>
      <c r="D440" s="21" t="s">
        <v>363</v>
      </c>
      <c r="E440" s="21">
        <f>SUM(E441:E445)</f>
        <v>153</v>
      </c>
      <c r="F440" s="122">
        <f>SUM(F441:F445)</f>
        <v>159</v>
      </c>
      <c r="G440" s="47">
        <f>SUM(G441:G445)</f>
        <v>156</v>
      </c>
    </row>
    <row r="441" spans="1:7" ht="16.5">
      <c r="A441" s="11"/>
      <c r="B441" s="12"/>
      <c r="C441" s="24" t="s">
        <v>364</v>
      </c>
      <c r="D441" s="21" t="s">
        <v>20</v>
      </c>
      <c r="E441" s="123">
        <v>4</v>
      </c>
      <c r="F441" s="124">
        <v>4</v>
      </c>
      <c r="G441" s="123">
        <v>3</v>
      </c>
    </row>
    <row r="442" spans="1:7" ht="16.5">
      <c r="A442" s="11"/>
      <c r="B442" s="12"/>
      <c r="C442" s="24" t="s">
        <v>365</v>
      </c>
      <c r="D442" s="21" t="s">
        <v>20</v>
      </c>
      <c r="E442" s="123">
        <v>7</v>
      </c>
      <c r="F442" s="124">
        <v>7</v>
      </c>
      <c r="G442" s="123">
        <v>7</v>
      </c>
    </row>
    <row r="443" spans="1:7" ht="16.5">
      <c r="A443" s="11"/>
      <c r="B443" s="12"/>
      <c r="C443" s="24" t="s">
        <v>366</v>
      </c>
      <c r="D443" s="21" t="s">
        <v>20</v>
      </c>
      <c r="E443" s="123">
        <v>73</v>
      </c>
      <c r="F443" s="124">
        <v>84</v>
      </c>
      <c r="G443" s="123">
        <v>81</v>
      </c>
    </row>
    <row r="444" spans="1:7" ht="45.75" customHeight="1">
      <c r="A444" s="11"/>
      <c r="B444" s="12"/>
      <c r="C444" s="24" t="s">
        <v>367</v>
      </c>
      <c r="D444" s="21" t="s">
        <v>20</v>
      </c>
      <c r="E444" s="283">
        <v>0</v>
      </c>
      <c r="F444" s="124">
        <v>6</v>
      </c>
      <c r="G444" s="123">
        <v>7</v>
      </c>
    </row>
    <row r="445" spans="1:7" ht="16.5">
      <c r="A445" s="11"/>
      <c r="B445" s="12"/>
      <c r="C445" s="24" t="s">
        <v>369</v>
      </c>
      <c r="D445" s="21" t="s">
        <v>20</v>
      </c>
      <c r="E445" s="125">
        <v>69</v>
      </c>
      <c r="F445" s="126">
        <v>58</v>
      </c>
      <c r="G445" s="125">
        <v>58</v>
      </c>
    </row>
    <row r="446" spans="1:7" ht="16.5">
      <c r="A446" s="11"/>
      <c r="B446" s="12"/>
      <c r="C446" s="21" t="s">
        <v>370</v>
      </c>
      <c r="D446" s="21" t="s">
        <v>363</v>
      </c>
      <c r="E446" s="21">
        <f>SUM(E447:E451)</f>
        <v>4</v>
      </c>
      <c r="F446" s="122">
        <f>SUM(F447:F451)</f>
        <v>9</v>
      </c>
      <c r="G446" s="47">
        <f>SUM(G447:G451)</f>
        <v>5</v>
      </c>
    </row>
    <row r="447" spans="1:7" ht="16.5">
      <c r="A447" s="11"/>
      <c r="B447" s="12"/>
      <c r="C447" s="24" t="s">
        <v>364</v>
      </c>
      <c r="D447" s="21" t="s">
        <v>20</v>
      </c>
      <c r="E447" s="123">
        <v>1</v>
      </c>
      <c r="F447" s="124">
        <v>0</v>
      </c>
      <c r="G447" s="123">
        <v>0</v>
      </c>
    </row>
    <row r="448" spans="1:7" ht="16.5">
      <c r="A448" s="11"/>
      <c r="B448" s="12"/>
      <c r="C448" s="24" t="s">
        <v>365</v>
      </c>
      <c r="D448" s="21" t="s">
        <v>20</v>
      </c>
      <c r="E448" s="123">
        <v>0</v>
      </c>
      <c r="F448" s="124">
        <v>0</v>
      </c>
      <c r="G448" s="123">
        <v>0</v>
      </c>
    </row>
    <row r="449" spans="1:7" ht="16.5">
      <c r="A449" s="11"/>
      <c r="B449" s="12"/>
      <c r="C449" s="24" t="s">
        <v>366</v>
      </c>
      <c r="D449" s="21" t="s">
        <v>20</v>
      </c>
      <c r="E449" s="123">
        <v>0</v>
      </c>
      <c r="F449" s="124">
        <v>2</v>
      </c>
      <c r="G449" s="123">
        <v>3</v>
      </c>
    </row>
    <row r="450" spans="1:7" ht="64.5" customHeight="1">
      <c r="A450" s="11"/>
      <c r="B450" s="12"/>
      <c r="C450" s="24" t="s">
        <v>367</v>
      </c>
      <c r="D450" s="21" t="s">
        <v>20</v>
      </c>
      <c r="E450" s="283"/>
      <c r="F450" s="124">
        <v>6</v>
      </c>
      <c r="G450" s="123">
        <v>1</v>
      </c>
    </row>
    <row r="451" spans="1:7" ht="16.5">
      <c r="A451" s="11"/>
      <c r="B451" s="12"/>
      <c r="C451" s="24" t="s">
        <v>369</v>
      </c>
      <c r="D451" s="21" t="s">
        <v>20</v>
      </c>
      <c r="E451" s="125">
        <v>3</v>
      </c>
      <c r="F451" s="126">
        <v>1</v>
      </c>
      <c r="G451" s="125">
        <v>1</v>
      </c>
    </row>
    <row r="452" spans="1:7" ht="16.5">
      <c r="A452" s="11"/>
      <c r="B452" s="12"/>
      <c r="C452" s="21" t="s">
        <v>371</v>
      </c>
      <c r="D452" s="21" t="s">
        <v>363</v>
      </c>
      <c r="E452" s="21">
        <f>SUM(E453:E457)</f>
        <v>6</v>
      </c>
      <c r="F452" s="122">
        <f>SUM(F453:F457)</f>
        <v>3</v>
      </c>
      <c r="G452" s="47">
        <f>SUM(G453:G457)</f>
        <v>8</v>
      </c>
    </row>
    <row r="453" spans="1:7" ht="16.5">
      <c r="A453" s="11"/>
      <c r="B453" s="12"/>
      <c r="C453" s="24" t="s">
        <v>364</v>
      </c>
      <c r="D453" s="21" t="s">
        <v>20</v>
      </c>
      <c r="E453" s="24">
        <v>0</v>
      </c>
      <c r="F453" s="120">
        <v>0</v>
      </c>
      <c r="G453" s="38">
        <v>1</v>
      </c>
    </row>
    <row r="454" spans="1:7" ht="16.5">
      <c r="A454" s="11"/>
      <c r="B454" s="12"/>
      <c r="C454" s="24" t="s">
        <v>365</v>
      </c>
      <c r="D454" s="21" t="s">
        <v>20</v>
      </c>
      <c r="E454" s="24">
        <v>0</v>
      </c>
      <c r="F454" s="120">
        <v>0</v>
      </c>
      <c r="G454" s="38">
        <v>1</v>
      </c>
    </row>
    <row r="455" spans="1:7" ht="16.5">
      <c r="A455" s="11"/>
      <c r="B455" s="12"/>
      <c r="C455" s="24" t="s">
        <v>366</v>
      </c>
      <c r="D455" s="21" t="s">
        <v>20</v>
      </c>
      <c r="E455" s="24">
        <v>2</v>
      </c>
      <c r="F455" s="120">
        <v>2</v>
      </c>
      <c r="G455" s="38">
        <v>4</v>
      </c>
    </row>
    <row r="456" spans="1:7" ht="55.5" customHeight="1">
      <c r="A456" s="11"/>
      <c r="B456" s="12"/>
      <c r="C456" s="24" t="s">
        <v>367</v>
      </c>
      <c r="D456" s="21" t="s">
        <v>20</v>
      </c>
      <c r="E456" s="283"/>
      <c r="F456" s="120">
        <v>0</v>
      </c>
      <c r="G456" s="38">
        <v>0</v>
      </c>
    </row>
    <row r="457" spans="1:7" ht="16.5">
      <c r="A457" s="11"/>
      <c r="B457" s="12"/>
      <c r="C457" s="24" t="s">
        <v>369</v>
      </c>
      <c r="D457" s="21" t="s">
        <v>20</v>
      </c>
      <c r="E457" s="24">
        <v>4</v>
      </c>
      <c r="F457" s="120">
        <v>1</v>
      </c>
      <c r="G457" s="38">
        <v>2</v>
      </c>
    </row>
    <row r="458" spans="1:7" ht="16.5">
      <c r="A458" s="11"/>
      <c r="B458" s="12"/>
      <c r="C458" s="21" t="s">
        <v>372</v>
      </c>
      <c r="D458" s="21" t="s">
        <v>363</v>
      </c>
      <c r="E458" s="21">
        <f>SUM(E459:E463)</f>
        <v>0</v>
      </c>
      <c r="F458" s="122">
        <f>SUM(F459:F463)</f>
        <v>22</v>
      </c>
      <c r="G458" s="47">
        <f>SUM(G459:G463)</f>
        <v>2</v>
      </c>
    </row>
    <row r="459" spans="1:7" ht="16.5">
      <c r="A459" s="11"/>
      <c r="B459" s="12"/>
      <c r="C459" s="24" t="s">
        <v>364</v>
      </c>
      <c r="D459" s="21" t="s">
        <v>20</v>
      </c>
      <c r="E459" s="24">
        <v>0</v>
      </c>
      <c r="F459" s="120">
        <v>0</v>
      </c>
      <c r="G459" s="38">
        <v>0</v>
      </c>
    </row>
    <row r="460" spans="1:7" ht="16.5">
      <c r="A460" s="11"/>
      <c r="B460" s="12"/>
      <c r="C460" s="24" t="s">
        <v>365</v>
      </c>
      <c r="D460" s="21" t="s">
        <v>20</v>
      </c>
      <c r="E460" s="24">
        <v>0</v>
      </c>
      <c r="F460" s="120">
        <v>0</v>
      </c>
      <c r="G460" s="38">
        <v>1</v>
      </c>
    </row>
    <row r="461" spans="1:7" ht="16.5">
      <c r="A461" s="11"/>
      <c r="B461" s="12"/>
      <c r="C461" s="24" t="s">
        <v>366</v>
      </c>
      <c r="D461" s="21" t="s">
        <v>20</v>
      </c>
      <c r="E461" s="24">
        <v>0</v>
      </c>
      <c r="F461" s="120">
        <v>11</v>
      </c>
      <c r="G461" s="38">
        <v>0</v>
      </c>
    </row>
    <row r="462" spans="1:7" ht="59.25" customHeight="1">
      <c r="A462" s="11"/>
      <c r="B462" s="12"/>
      <c r="C462" s="24" t="s">
        <v>367</v>
      </c>
      <c r="D462" s="21" t="s">
        <v>20</v>
      </c>
      <c r="E462" s="283"/>
      <c r="F462" s="120">
        <v>0</v>
      </c>
      <c r="G462" s="38">
        <v>0</v>
      </c>
    </row>
    <row r="463" spans="1:7" ht="16.5">
      <c r="A463" s="11"/>
      <c r="B463" s="12"/>
      <c r="C463" s="24" t="s">
        <v>369</v>
      </c>
      <c r="D463" s="21" t="s">
        <v>20</v>
      </c>
      <c r="E463" s="24">
        <v>0</v>
      </c>
      <c r="F463" s="120">
        <v>11</v>
      </c>
      <c r="G463" s="38">
        <v>1</v>
      </c>
    </row>
    <row r="464" spans="1:7" ht="15.75" customHeight="1">
      <c r="A464" s="11"/>
      <c r="B464" s="12"/>
      <c r="C464" s="289"/>
      <c r="D464" s="289"/>
      <c r="E464" s="289"/>
      <c r="F464" s="289"/>
      <c r="G464" s="289"/>
    </row>
    <row r="465" spans="1:7" ht="12.75" customHeight="1">
      <c r="A465" s="11"/>
      <c r="B465" s="12"/>
      <c r="C465" s="295" t="s">
        <v>373</v>
      </c>
      <c r="D465" s="295"/>
      <c r="E465" s="295"/>
      <c r="F465" s="295"/>
      <c r="G465" s="295"/>
    </row>
    <row r="466" spans="1:7" ht="16.5">
      <c r="A466" s="11"/>
      <c r="B466" s="12"/>
      <c r="C466" s="21" t="s">
        <v>374</v>
      </c>
      <c r="D466" s="21" t="s">
        <v>363</v>
      </c>
      <c r="E466" s="21">
        <f>E467+E468</f>
        <v>1</v>
      </c>
      <c r="F466" s="122">
        <f>F467+F468</f>
        <v>6</v>
      </c>
      <c r="G466" s="47">
        <f>G467+G468</f>
        <v>2</v>
      </c>
    </row>
    <row r="467" spans="1:7" ht="16.5">
      <c r="A467" s="11"/>
      <c r="B467" s="12"/>
      <c r="C467" s="24" t="s">
        <v>375</v>
      </c>
      <c r="D467" s="14" t="s">
        <v>20</v>
      </c>
      <c r="E467" s="24">
        <v>0</v>
      </c>
      <c r="F467" s="120">
        <v>4</v>
      </c>
      <c r="G467" s="38">
        <v>1</v>
      </c>
    </row>
    <row r="468" spans="1:7" ht="16.5">
      <c r="A468" s="11"/>
      <c r="B468" s="12"/>
      <c r="C468" s="24" t="s">
        <v>376</v>
      </c>
      <c r="D468" s="14" t="s">
        <v>20</v>
      </c>
      <c r="E468" s="24">
        <v>1</v>
      </c>
      <c r="F468" s="120">
        <v>2</v>
      </c>
      <c r="G468" s="38">
        <v>1</v>
      </c>
    </row>
    <row r="469" spans="1:7" ht="16.5">
      <c r="A469" s="11"/>
      <c r="B469" s="12"/>
      <c r="C469" s="21" t="s">
        <v>377</v>
      </c>
      <c r="D469" s="21" t="s">
        <v>363</v>
      </c>
      <c r="E469" s="21">
        <f>E470+E471</f>
        <v>0</v>
      </c>
      <c r="F469" s="122">
        <f>F470+F471</f>
        <v>0</v>
      </c>
      <c r="G469" s="47">
        <f>G470+G471</f>
        <v>3</v>
      </c>
    </row>
    <row r="470" spans="1:7" ht="16.5">
      <c r="A470" s="11"/>
      <c r="B470" s="12"/>
      <c r="C470" s="24" t="s">
        <v>375</v>
      </c>
      <c r="D470" s="14" t="s">
        <v>20</v>
      </c>
      <c r="E470" s="24">
        <v>0</v>
      </c>
      <c r="F470" s="120">
        <v>0</v>
      </c>
      <c r="G470" s="38">
        <v>0</v>
      </c>
    </row>
    <row r="471" spans="1:7" ht="16.5">
      <c r="A471" s="11"/>
      <c r="B471" s="12"/>
      <c r="C471" s="24" t="s">
        <v>376</v>
      </c>
      <c r="D471" s="14" t="s">
        <v>20</v>
      </c>
      <c r="E471" s="24">
        <v>0</v>
      </c>
      <c r="F471" s="120">
        <v>0</v>
      </c>
      <c r="G471" s="38">
        <v>3</v>
      </c>
    </row>
    <row r="472" spans="1:7" ht="16.5">
      <c r="A472" s="11"/>
      <c r="B472" s="12"/>
      <c r="C472" s="21" t="s">
        <v>378</v>
      </c>
      <c r="D472" s="21" t="s">
        <v>363</v>
      </c>
      <c r="E472" s="21">
        <f>E473+E474</f>
        <v>0</v>
      </c>
      <c r="F472" s="122">
        <f>F473+F474</f>
        <v>1</v>
      </c>
      <c r="G472" s="47">
        <f>G473+G474</f>
        <v>0</v>
      </c>
    </row>
    <row r="473" spans="1:7" ht="16.5">
      <c r="A473" s="11"/>
      <c r="B473" s="12"/>
      <c r="C473" s="24" t="s">
        <v>375</v>
      </c>
      <c r="D473" s="14" t="s">
        <v>20</v>
      </c>
      <c r="E473" s="24">
        <v>0</v>
      </c>
      <c r="F473" s="120">
        <v>0</v>
      </c>
      <c r="G473" s="38">
        <v>0</v>
      </c>
    </row>
    <row r="474" spans="1:7" ht="16.5">
      <c r="A474" s="11"/>
      <c r="B474" s="12"/>
      <c r="C474" s="24" t="s">
        <v>376</v>
      </c>
      <c r="D474" s="14" t="s">
        <v>20</v>
      </c>
      <c r="E474" s="24">
        <v>0</v>
      </c>
      <c r="F474" s="120">
        <v>1</v>
      </c>
      <c r="G474" s="38">
        <v>0</v>
      </c>
    </row>
    <row r="475" spans="1:7" ht="16.5">
      <c r="A475" s="11"/>
      <c r="B475" s="12"/>
      <c r="C475" s="21" t="s">
        <v>379</v>
      </c>
      <c r="D475" s="21" t="s">
        <v>363</v>
      </c>
      <c r="E475" s="21">
        <f>E476+E477</f>
        <v>3</v>
      </c>
      <c r="F475" s="122">
        <f>F476+F477</f>
        <v>2</v>
      </c>
      <c r="G475" s="47">
        <f>G476+G477</f>
        <v>0</v>
      </c>
    </row>
    <row r="476" spans="1:7" ht="16.5">
      <c r="A476" s="11"/>
      <c r="B476" s="12"/>
      <c r="C476" s="24" t="s">
        <v>375</v>
      </c>
      <c r="D476" s="14" t="s">
        <v>20</v>
      </c>
      <c r="E476" s="24">
        <v>0</v>
      </c>
      <c r="F476" s="120">
        <v>0</v>
      </c>
      <c r="G476" s="38">
        <v>0</v>
      </c>
    </row>
    <row r="477" spans="1:7" ht="16.5">
      <c r="A477" s="11"/>
      <c r="B477" s="12"/>
      <c r="C477" s="24" t="s">
        <v>376</v>
      </c>
      <c r="D477" s="14" t="s">
        <v>20</v>
      </c>
      <c r="E477" s="24">
        <v>3</v>
      </c>
      <c r="F477" s="120">
        <v>2</v>
      </c>
      <c r="G477" s="38">
        <v>0</v>
      </c>
    </row>
    <row r="478" spans="1:7" ht="16.5">
      <c r="A478" s="11"/>
      <c r="B478" s="12"/>
      <c r="C478" s="14" t="s">
        <v>380</v>
      </c>
      <c r="D478" s="14" t="s">
        <v>20</v>
      </c>
      <c r="E478" s="21">
        <f>E475+E472+E469+E466</f>
        <v>4</v>
      </c>
      <c r="F478" s="122">
        <f>F475+F472+F469+F466</f>
        <v>9</v>
      </c>
      <c r="G478" s="47">
        <f>G475+G472+G469+G466</f>
        <v>5</v>
      </c>
    </row>
    <row r="479" spans="1:7" ht="16.5">
      <c r="A479" s="11"/>
      <c r="B479" s="12"/>
      <c r="C479" s="14" t="s">
        <v>381</v>
      </c>
      <c r="D479" s="14" t="s">
        <v>20</v>
      </c>
      <c r="E479" s="14">
        <f aca="true" t="shared" si="3" ref="E479:G480">E467+E470+E473+E476</f>
        <v>0</v>
      </c>
      <c r="F479" s="14">
        <f t="shared" si="3"/>
        <v>4</v>
      </c>
      <c r="G479" s="14">
        <f t="shared" si="3"/>
        <v>1</v>
      </c>
    </row>
    <row r="480" spans="1:7" ht="16.5">
      <c r="A480" s="11"/>
      <c r="B480" s="12"/>
      <c r="C480" s="14" t="s">
        <v>382</v>
      </c>
      <c r="D480" s="14" t="s">
        <v>20</v>
      </c>
      <c r="E480" s="14">
        <f t="shared" si="3"/>
        <v>4</v>
      </c>
      <c r="F480" s="14">
        <f t="shared" si="3"/>
        <v>5</v>
      </c>
      <c r="G480" s="14">
        <f t="shared" si="3"/>
        <v>4</v>
      </c>
    </row>
    <row r="481" spans="1:7" ht="15.75" customHeight="1">
      <c r="A481" s="11"/>
      <c r="B481" s="12"/>
      <c r="C481" s="289"/>
      <c r="D481" s="289"/>
      <c r="E481" s="289"/>
      <c r="F481" s="289"/>
      <c r="G481" s="289"/>
    </row>
    <row r="482" spans="1:7" ht="15.75" customHeight="1">
      <c r="A482" s="11"/>
      <c r="B482" s="12"/>
      <c r="C482" s="295" t="s">
        <v>383</v>
      </c>
      <c r="D482" s="295"/>
      <c r="E482" s="295"/>
      <c r="F482" s="295"/>
      <c r="G482" s="295"/>
    </row>
    <row r="483" spans="1:7" ht="16.5">
      <c r="A483" s="11"/>
      <c r="B483" s="12"/>
      <c r="C483" s="21" t="s">
        <v>384</v>
      </c>
      <c r="D483" s="21" t="s">
        <v>20</v>
      </c>
      <c r="E483" s="24">
        <v>0</v>
      </c>
      <c r="F483" s="120">
        <v>0</v>
      </c>
      <c r="G483" s="38">
        <v>0</v>
      </c>
    </row>
    <row r="484" spans="1:7" ht="16.5">
      <c r="A484" s="11"/>
      <c r="B484" s="12"/>
      <c r="C484" s="21" t="s">
        <v>385</v>
      </c>
      <c r="D484" s="21" t="s">
        <v>20</v>
      </c>
      <c r="E484" s="24">
        <v>0</v>
      </c>
      <c r="F484" s="120">
        <v>0</v>
      </c>
      <c r="G484" s="38">
        <v>1</v>
      </c>
    </row>
    <row r="485" spans="1:7" ht="16.5">
      <c r="A485" s="11"/>
      <c r="B485" s="12"/>
      <c r="C485" s="21" t="s">
        <v>386</v>
      </c>
      <c r="D485" s="21" t="s">
        <v>20</v>
      </c>
      <c r="E485" s="24">
        <v>2</v>
      </c>
      <c r="F485" s="120">
        <v>8</v>
      </c>
      <c r="G485" s="38">
        <v>4</v>
      </c>
    </row>
    <row r="486" spans="1:7" ht="16.5">
      <c r="A486" s="11"/>
      <c r="B486" s="12"/>
      <c r="C486" s="21" t="s">
        <v>387</v>
      </c>
      <c r="D486" s="21" t="s">
        <v>20</v>
      </c>
      <c r="E486" s="24">
        <v>5</v>
      </c>
      <c r="F486" s="120">
        <v>2</v>
      </c>
      <c r="G486" s="38">
        <v>3</v>
      </c>
    </row>
    <row r="487" spans="1:7" ht="16.5">
      <c r="A487" s="11"/>
      <c r="B487" s="12"/>
      <c r="C487" s="21" t="s">
        <v>221</v>
      </c>
      <c r="D487" s="21" t="s">
        <v>20</v>
      </c>
      <c r="E487" s="24">
        <f>SUM(E483:E486)</f>
        <v>7</v>
      </c>
      <c r="F487" s="120">
        <f>SUM(F483:F486)</f>
        <v>10</v>
      </c>
      <c r="G487" s="38">
        <f>SUM(G483:G486)</f>
        <v>8</v>
      </c>
    </row>
    <row r="488" spans="1:7" ht="15.75" customHeight="1">
      <c r="A488" s="11"/>
      <c r="B488" s="12"/>
      <c r="C488" s="289"/>
      <c r="D488" s="289"/>
      <c r="E488" s="289"/>
      <c r="F488" s="289"/>
      <c r="G488" s="289"/>
    </row>
    <row r="489" spans="1:7" ht="15.75" customHeight="1">
      <c r="A489" s="11"/>
      <c r="B489" s="12"/>
      <c r="C489" s="295" t="s">
        <v>388</v>
      </c>
      <c r="D489" s="295"/>
      <c r="E489" s="295"/>
      <c r="F489" s="295"/>
      <c r="G489" s="295"/>
    </row>
    <row r="490" spans="1:7" ht="16.5">
      <c r="A490" s="11"/>
      <c r="B490" s="12"/>
      <c r="C490" s="21" t="s">
        <v>389</v>
      </c>
      <c r="D490" s="21" t="s">
        <v>20</v>
      </c>
      <c r="E490" s="24">
        <f>E452</f>
        <v>6</v>
      </c>
      <c r="F490" s="24">
        <f>F452</f>
        <v>3</v>
      </c>
      <c r="G490" s="24">
        <f>G452</f>
        <v>8</v>
      </c>
    </row>
    <row r="491" spans="1:7" ht="18" customHeight="1">
      <c r="A491" s="11"/>
      <c r="B491" s="12"/>
      <c r="C491" s="21" t="s">
        <v>390</v>
      </c>
      <c r="D491" s="21" t="s">
        <v>20</v>
      </c>
      <c r="E491" s="127">
        <v>155</v>
      </c>
      <c r="F491" s="127">
        <v>158</v>
      </c>
      <c r="G491" s="127">
        <v>157.5</v>
      </c>
    </row>
    <row r="492" spans="1:7" ht="16.5">
      <c r="A492" s="11"/>
      <c r="B492" s="12"/>
      <c r="C492" s="21" t="s">
        <v>391</v>
      </c>
      <c r="D492" s="21" t="s">
        <v>78</v>
      </c>
      <c r="E492" s="39">
        <f>E490/E491</f>
        <v>0.03870967741935484</v>
      </c>
      <c r="F492" s="128">
        <f>F490/F491</f>
        <v>0.0189873417721519</v>
      </c>
      <c r="G492" s="39">
        <f>G490/G491</f>
        <v>0.050793650793650794</v>
      </c>
    </row>
    <row r="493" spans="1:7" ht="15.75" customHeight="1">
      <c r="A493" s="11"/>
      <c r="B493" s="12"/>
      <c r="C493" s="289"/>
      <c r="D493" s="289"/>
      <c r="E493" s="289"/>
      <c r="F493" s="289"/>
      <c r="G493" s="289"/>
    </row>
    <row r="494" spans="1:7" ht="12.75" customHeight="1">
      <c r="A494" s="11"/>
      <c r="B494" s="12"/>
      <c r="C494" s="295" t="s">
        <v>392</v>
      </c>
      <c r="D494" s="295"/>
      <c r="E494" s="295"/>
      <c r="F494" s="295"/>
      <c r="G494" s="295"/>
    </row>
    <row r="495" spans="1:7" ht="33.75">
      <c r="A495" s="11"/>
      <c r="B495" s="21"/>
      <c r="C495" s="43" t="s">
        <v>393</v>
      </c>
      <c r="D495" s="21" t="s">
        <v>20</v>
      </c>
      <c r="E495" s="129">
        <v>6</v>
      </c>
      <c r="F495" s="130">
        <v>4</v>
      </c>
      <c r="G495" s="129">
        <v>0</v>
      </c>
    </row>
    <row r="496" spans="1:7" ht="16.5">
      <c r="A496" s="11"/>
      <c r="B496" s="21"/>
      <c r="C496" s="38" t="s">
        <v>394</v>
      </c>
      <c r="D496" s="21" t="s">
        <v>20</v>
      </c>
      <c r="E496" s="131">
        <v>1100</v>
      </c>
      <c r="F496" s="132">
        <v>700</v>
      </c>
      <c r="G496" s="131">
        <v>0</v>
      </c>
    </row>
    <row r="497" spans="1:7" ht="33.75">
      <c r="A497" s="11"/>
      <c r="B497" s="21"/>
      <c r="C497" s="43" t="s">
        <v>395</v>
      </c>
      <c r="D497" s="43" t="s">
        <v>20</v>
      </c>
      <c r="E497" s="129">
        <v>8</v>
      </c>
      <c r="F497" s="130">
        <v>9</v>
      </c>
      <c r="G497" s="129">
        <v>1</v>
      </c>
    </row>
    <row r="498" spans="1:7" ht="16.5">
      <c r="A498" s="11"/>
      <c r="B498" s="21"/>
      <c r="C498" s="38" t="s">
        <v>394</v>
      </c>
      <c r="D498" s="43" t="s">
        <v>20</v>
      </c>
      <c r="E498" s="131">
        <v>1104</v>
      </c>
      <c r="F498" s="132">
        <v>1007</v>
      </c>
      <c r="G498" s="131">
        <v>70</v>
      </c>
    </row>
    <row r="499" spans="1:7" ht="33.75">
      <c r="A499" s="11"/>
      <c r="B499" s="14"/>
      <c r="C499" s="43" t="s">
        <v>396</v>
      </c>
      <c r="D499" s="43" t="s">
        <v>20</v>
      </c>
      <c r="E499" s="13">
        <v>0</v>
      </c>
      <c r="F499" s="133">
        <v>0</v>
      </c>
      <c r="G499" s="13">
        <v>0</v>
      </c>
    </row>
    <row r="500" spans="1:7" ht="16.5">
      <c r="A500" s="11"/>
      <c r="B500" s="14"/>
      <c r="C500" s="38" t="s">
        <v>394</v>
      </c>
      <c r="D500" s="43" t="s">
        <v>20</v>
      </c>
      <c r="E500" s="134">
        <v>0</v>
      </c>
      <c r="F500" s="135">
        <v>0</v>
      </c>
      <c r="G500" s="134">
        <v>0</v>
      </c>
    </row>
    <row r="501" spans="1:7" ht="33.75">
      <c r="A501" s="11"/>
      <c r="B501" s="14"/>
      <c r="C501" s="43" t="s">
        <v>397</v>
      </c>
      <c r="D501" s="43" t="s">
        <v>20</v>
      </c>
      <c r="E501" s="129">
        <v>1</v>
      </c>
      <c r="F501" s="130">
        <v>3</v>
      </c>
      <c r="G501" s="129">
        <v>2</v>
      </c>
    </row>
    <row r="502" spans="1:7" ht="16.5">
      <c r="A502" s="11"/>
      <c r="B502" s="14"/>
      <c r="C502" s="38" t="s">
        <v>394</v>
      </c>
      <c r="D502" s="43" t="s">
        <v>20</v>
      </c>
      <c r="E502" s="131">
        <v>150</v>
      </c>
      <c r="F502" s="132">
        <v>780</v>
      </c>
      <c r="G502" s="131">
        <v>537</v>
      </c>
    </row>
    <row r="503" spans="1:7" ht="16.5">
      <c r="A503" s="11"/>
      <c r="B503" s="21"/>
      <c r="C503" s="43" t="s">
        <v>398</v>
      </c>
      <c r="D503" s="43" t="s">
        <v>20</v>
      </c>
      <c r="E503" s="129">
        <v>0</v>
      </c>
      <c r="F503" s="130">
        <v>1</v>
      </c>
      <c r="G503" s="129">
        <v>0</v>
      </c>
    </row>
    <row r="504" spans="1:7" ht="16.5">
      <c r="A504" s="11"/>
      <c r="B504" s="21"/>
      <c r="C504" s="38" t="s">
        <v>394</v>
      </c>
      <c r="D504" s="43" t="s">
        <v>20</v>
      </c>
      <c r="E504" s="131">
        <v>0</v>
      </c>
      <c r="F504" s="132">
        <v>912</v>
      </c>
      <c r="G504" s="131">
        <v>0</v>
      </c>
    </row>
    <row r="505" spans="1:7" ht="16.5" customHeight="1">
      <c r="A505" s="11"/>
      <c r="B505" s="21"/>
      <c r="C505" s="43" t="s">
        <v>399</v>
      </c>
      <c r="D505" s="43" t="s">
        <v>20</v>
      </c>
      <c r="E505" s="331"/>
      <c r="F505" s="126">
        <v>1</v>
      </c>
      <c r="G505" s="125">
        <v>0</v>
      </c>
    </row>
    <row r="506" spans="1:7" ht="44.25" customHeight="1">
      <c r="A506" s="11"/>
      <c r="B506" s="21"/>
      <c r="C506" s="38" t="s">
        <v>394</v>
      </c>
      <c r="D506" s="43" t="s">
        <v>20</v>
      </c>
      <c r="E506" s="331"/>
      <c r="F506" s="132">
        <v>200</v>
      </c>
      <c r="G506" s="131">
        <v>0</v>
      </c>
    </row>
    <row r="507" spans="1:7" ht="34.5" customHeight="1">
      <c r="A507" s="11"/>
      <c r="B507" s="14"/>
      <c r="C507" s="43" t="s">
        <v>400</v>
      </c>
      <c r="D507" s="43" t="s">
        <v>20</v>
      </c>
      <c r="E507" s="129">
        <v>5</v>
      </c>
      <c r="F507" s="130">
        <v>0</v>
      </c>
      <c r="G507" s="129">
        <v>0</v>
      </c>
    </row>
    <row r="508" spans="1:7" ht="16.5">
      <c r="A508" s="11"/>
      <c r="B508" s="14"/>
      <c r="C508" s="38" t="s">
        <v>394</v>
      </c>
      <c r="D508" s="43" t="s">
        <v>20</v>
      </c>
      <c r="E508" s="131">
        <v>4372</v>
      </c>
      <c r="F508" s="132">
        <v>0</v>
      </c>
      <c r="G508" s="131">
        <v>0</v>
      </c>
    </row>
    <row r="509" spans="1:7" ht="16.5" hidden="1">
      <c r="A509" s="11"/>
      <c r="B509" s="14"/>
      <c r="C509" s="136" t="s">
        <v>401</v>
      </c>
      <c r="D509" s="136" t="s">
        <v>20</v>
      </c>
      <c r="E509" s="137">
        <v>0</v>
      </c>
      <c r="F509" s="138">
        <v>0</v>
      </c>
      <c r="G509" s="137">
        <v>0</v>
      </c>
    </row>
    <row r="510" spans="1:7" ht="16.5">
      <c r="A510" s="11"/>
      <c r="B510" s="139"/>
      <c r="C510" s="43" t="s">
        <v>402</v>
      </c>
      <c r="D510" s="43" t="s">
        <v>20</v>
      </c>
      <c r="E510" s="129">
        <f>E495+E497+E499+E501+E503+E507</f>
        <v>20</v>
      </c>
      <c r="F510" s="130">
        <f>F495+F497+F499+F501+F503+F507+F505</f>
        <v>18</v>
      </c>
      <c r="G510" s="129">
        <f>G495+G497+G499+G501+G503+G507+G505</f>
        <v>3</v>
      </c>
    </row>
    <row r="511" spans="1:7" ht="16.5">
      <c r="A511" s="11"/>
      <c r="B511" s="139"/>
      <c r="C511" s="43" t="s">
        <v>403</v>
      </c>
      <c r="D511" s="43" t="s">
        <v>20</v>
      </c>
      <c r="E511" s="129">
        <f>E496+E498+E500+E502+E504+E508</f>
        <v>6726</v>
      </c>
      <c r="F511" s="130">
        <f>F496+F498+F500+F502+F504+F508+F506</f>
        <v>3599</v>
      </c>
      <c r="G511" s="129">
        <f>G496+G498+G500+G502+G504+G508+G506</f>
        <v>607</v>
      </c>
    </row>
    <row r="512" spans="1:7" ht="33" customHeight="1" hidden="1">
      <c r="A512" s="11"/>
      <c r="B512" s="14"/>
      <c r="C512" s="333" t="s">
        <v>404</v>
      </c>
      <c r="D512" s="333"/>
      <c r="E512" s="333"/>
      <c r="F512" s="333"/>
      <c r="G512" s="333"/>
    </row>
    <row r="513" spans="1:7" ht="15.75" customHeight="1">
      <c r="A513" s="11"/>
      <c r="B513" s="12"/>
      <c r="C513" s="289"/>
      <c r="D513" s="289"/>
      <c r="E513" s="289"/>
      <c r="F513" s="289"/>
      <c r="G513" s="289"/>
    </row>
    <row r="514" spans="1:7" ht="18" customHeight="1">
      <c r="A514" s="11"/>
      <c r="B514" s="12"/>
      <c r="C514" s="334" t="s">
        <v>405</v>
      </c>
      <c r="D514" s="334"/>
      <c r="E514" s="334"/>
      <c r="F514" s="334"/>
      <c r="G514" s="334"/>
    </row>
    <row r="515" spans="1:7" ht="50.25" customHeight="1">
      <c r="A515" s="11"/>
      <c r="B515" s="12"/>
      <c r="C515" s="13" t="s">
        <v>684</v>
      </c>
      <c r="D515" s="13" t="s">
        <v>78</v>
      </c>
      <c r="E515" s="46">
        <v>0.375</v>
      </c>
      <c r="F515" s="140">
        <v>0.3505</v>
      </c>
      <c r="G515" s="46">
        <v>0.3579</v>
      </c>
    </row>
    <row r="516" spans="1:7" ht="39" customHeight="1">
      <c r="A516" s="11"/>
      <c r="B516" s="12"/>
      <c r="C516" s="13" t="s">
        <v>406</v>
      </c>
      <c r="D516" s="13" t="s">
        <v>78</v>
      </c>
      <c r="E516" s="46">
        <v>0.3043</v>
      </c>
      <c r="F516" s="140">
        <v>0.3276</v>
      </c>
      <c r="G516" s="46">
        <v>0.3103</v>
      </c>
    </row>
    <row r="517" spans="1:7" ht="20.25" customHeight="1">
      <c r="A517" s="11"/>
      <c r="B517" s="12"/>
      <c r="C517" s="13" t="s">
        <v>407</v>
      </c>
      <c r="D517" s="13" t="s">
        <v>78</v>
      </c>
      <c r="E517" s="46">
        <v>0.3333</v>
      </c>
      <c r="F517" s="140">
        <v>0.3333</v>
      </c>
      <c r="G517" s="46">
        <v>0.3333</v>
      </c>
    </row>
    <row r="518" spans="1:7" ht="20.25" customHeight="1">
      <c r="A518" s="11"/>
      <c r="B518" s="12"/>
      <c r="C518" s="289"/>
      <c r="D518" s="289"/>
      <c r="E518" s="289"/>
      <c r="F518" s="289"/>
      <c r="G518" s="289"/>
    </row>
    <row r="519" spans="1:7" ht="20.25" customHeight="1">
      <c r="A519" s="11"/>
      <c r="B519" s="12"/>
      <c r="C519" s="295" t="s">
        <v>408</v>
      </c>
      <c r="D519" s="295"/>
      <c r="E519" s="295"/>
      <c r="F519" s="295"/>
      <c r="G519" s="295"/>
    </row>
    <row r="520" spans="1:7" ht="16.5" customHeight="1">
      <c r="A520" s="11"/>
      <c r="B520" s="12"/>
      <c r="C520" s="335" t="s">
        <v>409</v>
      </c>
      <c r="D520" s="335"/>
      <c r="E520" s="335"/>
      <c r="F520" s="335"/>
      <c r="G520" s="335"/>
    </row>
    <row r="521" spans="1:7" ht="16.5" customHeight="1">
      <c r="A521" s="11"/>
      <c r="B521" s="12"/>
      <c r="C521" s="330"/>
      <c r="D521" s="330"/>
      <c r="E521" s="330"/>
      <c r="F521" s="330"/>
      <c r="G521" s="330"/>
    </row>
    <row r="522" spans="1:7" ht="16.5" customHeight="1">
      <c r="A522" s="11"/>
      <c r="B522" s="12"/>
      <c r="C522" s="295" t="s">
        <v>410</v>
      </c>
      <c r="D522" s="295"/>
      <c r="E522" s="295"/>
      <c r="F522" s="295"/>
      <c r="G522" s="295"/>
    </row>
    <row r="523" spans="1:7" ht="16.5" customHeight="1">
      <c r="A523" s="11"/>
      <c r="B523" s="12"/>
      <c r="C523" s="141" t="s">
        <v>411</v>
      </c>
      <c r="D523" s="14" t="s">
        <v>20</v>
      </c>
      <c r="E523" s="142">
        <v>1</v>
      </c>
      <c r="F523" s="143">
        <v>0</v>
      </c>
      <c r="G523" s="142">
        <v>0</v>
      </c>
    </row>
    <row r="524" spans="1:7" ht="16.5" customHeight="1">
      <c r="A524" s="11"/>
      <c r="B524" s="12"/>
      <c r="C524" s="141" t="s">
        <v>412</v>
      </c>
      <c r="D524" s="14" t="s">
        <v>20</v>
      </c>
      <c r="E524" s="144">
        <v>0</v>
      </c>
      <c r="F524" s="145">
        <v>0</v>
      </c>
      <c r="G524" s="144">
        <v>0</v>
      </c>
    </row>
    <row r="525" spans="1:7" ht="47.25" customHeight="1">
      <c r="A525" s="11"/>
      <c r="B525" s="12"/>
      <c r="C525" s="141" t="s">
        <v>413</v>
      </c>
      <c r="D525" s="14" t="s">
        <v>20</v>
      </c>
      <c r="E525" s="142">
        <v>1</v>
      </c>
      <c r="F525" s="143">
        <v>0</v>
      </c>
      <c r="G525" s="142">
        <v>0</v>
      </c>
    </row>
    <row r="526" spans="1:7" ht="16.5" customHeight="1">
      <c r="A526" s="11"/>
      <c r="B526" s="12"/>
      <c r="C526" s="141" t="s">
        <v>414</v>
      </c>
      <c r="D526" s="14" t="s">
        <v>20</v>
      </c>
      <c r="E526" s="142">
        <v>0</v>
      </c>
      <c r="F526" s="143">
        <v>0</v>
      </c>
      <c r="G526" s="142">
        <v>0</v>
      </c>
    </row>
    <row r="527" spans="1:7" ht="16.5" customHeight="1">
      <c r="A527" s="11"/>
      <c r="B527" s="12"/>
      <c r="C527" s="336"/>
      <c r="D527" s="336"/>
      <c r="E527" s="336"/>
      <c r="F527" s="336"/>
      <c r="G527" s="336"/>
    </row>
    <row r="528" spans="1:7" ht="36" customHeight="1">
      <c r="A528" s="11"/>
      <c r="B528" s="12"/>
      <c r="C528" s="335" t="s">
        <v>415</v>
      </c>
      <c r="D528" s="335"/>
      <c r="E528" s="335"/>
      <c r="F528" s="335"/>
      <c r="G528" s="335"/>
    </row>
    <row r="529" spans="1:7" ht="18.75" customHeight="1">
      <c r="A529" s="11"/>
      <c r="B529" s="12"/>
      <c r="C529" s="289"/>
      <c r="D529" s="289"/>
      <c r="E529" s="289"/>
      <c r="F529" s="289"/>
      <c r="G529" s="289"/>
    </row>
    <row r="530" spans="1:7" s="121" customFormat="1" ht="50.25" customHeight="1">
      <c r="A530" s="11" t="s">
        <v>416</v>
      </c>
      <c r="B530" s="12" t="s">
        <v>417</v>
      </c>
      <c r="C530" s="294" t="s">
        <v>418</v>
      </c>
      <c r="D530" s="294"/>
      <c r="E530" s="294"/>
      <c r="F530" s="294"/>
      <c r="G530" s="294"/>
    </row>
    <row r="531" spans="1:7" s="121" customFormat="1" ht="31.5" customHeight="1">
      <c r="A531" s="11" t="s">
        <v>419</v>
      </c>
      <c r="B531" s="12" t="s">
        <v>420</v>
      </c>
      <c r="C531" s="330"/>
      <c r="D531" s="330"/>
      <c r="E531" s="330"/>
      <c r="F531" s="330"/>
      <c r="G531" s="330"/>
    </row>
    <row r="532" spans="1:7" s="121" customFormat="1" ht="15.75">
      <c r="A532" s="11"/>
      <c r="B532" s="12"/>
      <c r="C532" s="296" t="s">
        <v>692</v>
      </c>
      <c r="D532" s="297"/>
      <c r="E532" s="297"/>
      <c r="F532" s="297"/>
      <c r="G532" s="298"/>
    </row>
    <row r="533" spans="1:7" s="121" customFormat="1" ht="37.5" customHeight="1">
      <c r="A533" s="11"/>
      <c r="B533" s="12"/>
      <c r="C533" s="14" t="s">
        <v>384</v>
      </c>
      <c r="D533" s="316" t="s">
        <v>422</v>
      </c>
      <c r="E533" s="316"/>
      <c r="F533" s="316"/>
      <c r="G533" s="316"/>
    </row>
    <row r="534" spans="1:7" s="121" customFormat="1" ht="16.5">
      <c r="A534" s="11"/>
      <c r="B534" s="12"/>
      <c r="C534" s="14" t="s">
        <v>385</v>
      </c>
      <c r="D534" s="147"/>
      <c r="E534" s="94"/>
      <c r="F534" s="94"/>
      <c r="G534" s="216"/>
    </row>
    <row r="535" spans="1:7" s="121" customFormat="1" ht="16.5">
      <c r="A535" s="11"/>
      <c r="B535" s="12"/>
      <c r="C535" s="24" t="s">
        <v>693</v>
      </c>
      <c r="D535" s="14" t="s">
        <v>424</v>
      </c>
      <c r="E535" s="285" t="s">
        <v>691</v>
      </c>
      <c r="F535" s="286"/>
      <c r="G535" s="48">
        <v>12132.88</v>
      </c>
    </row>
    <row r="536" spans="1:7" s="121" customFormat="1" ht="15.75" customHeight="1">
      <c r="A536" s="11"/>
      <c r="B536" s="12"/>
      <c r="C536" s="24" t="s">
        <v>695</v>
      </c>
      <c r="D536" s="14" t="s">
        <v>424</v>
      </c>
      <c r="E536" s="287"/>
      <c r="F536" s="288"/>
      <c r="G536" s="48">
        <v>4256.12</v>
      </c>
    </row>
    <row r="537" spans="1:7" s="121" customFormat="1" ht="16.5">
      <c r="A537" s="11"/>
      <c r="B537" s="12"/>
      <c r="C537" s="14" t="s">
        <v>427</v>
      </c>
      <c r="D537" s="147"/>
      <c r="E537" s="94"/>
      <c r="F537" s="94"/>
      <c r="G537" s="216"/>
    </row>
    <row r="538" spans="1:7" s="121" customFormat="1" ht="16.5">
      <c r="A538" s="11"/>
      <c r="B538" s="12"/>
      <c r="C538" s="24" t="s">
        <v>693</v>
      </c>
      <c r="D538" s="14" t="s">
        <v>424</v>
      </c>
      <c r="E538" s="285" t="s">
        <v>691</v>
      </c>
      <c r="F538" s="286"/>
      <c r="G538" s="48">
        <v>33241.63</v>
      </c>
    </row>
    <row r="539" spans="1:7" s="121" customFormat="1" ht="16.5">
      <c r="A539" s="11"/>
      <c r="B539" s="12"/>
      <c r="C539" s="24" t="s">
        <v>695</v>
      </c>
      <c r="D539" s="14" t="s">
        <v>424</v>
      </c>
      <c r="E539" s="287"/>
      <c r="F539" s="288"/>
      <c r="G539" s="48">
        <v>8800.33</v>
      </c>
    </row>
    <row r="540" spans="1:7" s="121" customFormat="1" ht="16.5">
      <c r="A540" s="11"/>
      <c r="B540" s="12"/>
      <c r="C540" s="14" t="s">
        <v>386</v>
      </c>
      <c r="D540" s="147"/>
      <c r="E540" s="94"/>
      <c r="F540" s="94"/>
      <c r="G540" s="216"/>
    </row>
    <row r="541" spans="1:7" s="121" customFormat="1" ht="16.5">
      <c r="A541" s="11"/>
      <c r="B541" s="12"/>
      <c r="C541" s="24" t="s">
        <v>693</v>
      </c>
      <c r="D541" s="14" t="s">
        <v>424</v>
      </c>
      <c r="E541" s="285" t="s">
        <v>691</v>
      </c>
      <c r="F541" s="286"/>
      <c r="G541" s="48">
        <v>100915.68</v>
      </c>
    </row>
    <row r="542" spans="1:7" s="121" customFormat="1" ht="16.5">
      <c r="A542" s="11"/>
      <c r="B542" s="12"/>
      <c r="C542" s="24" t="s">
        <v>695</v>
      </c>
      <c r="D542" s="14" t="s">
        <v>424</v>
      </c>
      <c r="E542" s="287"/>
      <c r="F542" s="288"/>
      <c r="G542" s="48">
        <v>26411.73</v>
      </c>
    </row>
    <row r="543" spans="1:7" s="121" customFormat="1" ht="16.5">
      <c r="A543" s="11"/>
      <c r="B543" s="12"/>
      <c r="C543" s="14" t="s">
        <v>556</v>
      </c>
      <c r="D543" s="147"/>
      <c r="E543" s="94"/>
      <c r="F543" s="94"/>
      <c r="G543" s="216"/>
    </row>
    <row r="544" spans="1:7" s="121" customFormat="1" ht="16.5">
      <c r="A544" s="11"/>
      <c r="B544" s="12"/>
      <c r="C544" s="24" t="s">
        <v>693</v>
      </c>
      <c r="D544" s="14" t="s">
        <v>424</v>
      </c>
      <c r="E544" s="285" t="s">
        <v>691</v>
      </c>
      <c r="F544" s="286"/>
      <c r="G544" s="48">
        <v>11774.013</v>
      </c>
    </row>
    <row r="545" spans="1:7" s="121" customFormat="1" ht="16.5">
      <c r="A545" s="11"/>
      <c r="B545" s="12"/>
      <c r="C545" s="24" t="s">
        <v>695</v>
      </c>
      <c r="D545" s="14" t="s">
        <v>424</v>
      </c>
      <c r="E545" s="287"/>
      <c r="F545" s="288"/>
      <c r="G545" s="48">
        <v>3724.83</v>
      </c>
    </row>
    <row r="546" spans="1:7" s="121" customFormat="1" ht="16.5">
      <c r="A546" s="11"/>
      <c r="B546" s="12"/>
      <c r="C546" s="14" t="s">
        <v>387</v>
      </c>
      <c r="D546" s="147"/>
      <c r="E546" s="94"/>
      <c r="F546" s="94"/>
      <c r="G546" s="216"/>
    </row>
    <row r="547" spans="1:7" s="121" customFormat="1" ht="16.5">
      <c r="A547" s="11"/>
      <c r="B547" s="12"/>
      <c r="C547" s="24" t="s">
        <v>693</v>
      </c>
      <c r="D547" s="14" t="s">
        <v>424</v>
      </c>
      <c r="E547" s="285" t="s">
        <v>691</v>
      </c>
      <c r="F547" s="286"/>
      <c r="G547" s="48">
        <v>92116.29</v>
      </c>
    </row>
    <row r="548" spans="1:7" s="121" customFormat="1" ht="16.5">
      <c r="A548" s="11"/>
      <c r="B548" s="12"/>
      <c r="C548" s="24" t="s">
        <v>695</v>
      </c>
      <c r="D548" s="14" t="s">
        <v>424</v>
      </c>
      <c r="E548" s="287"/>
      <c r="F548" s="288"/>
      <c r="G548" s="48">
        <v>4133.15</v>
      </c>
    </row>
    <row r="549" spans="1:7" s="121" customFormat="1" ht="16.5">
      <c r="A549" s="11"/>
      <c r="B549" s="12"/>
      <c r="C549" s="21" t="s">
        <v>715</v>
      </c>
      <c r="D549" s="14" t="s">
        <v>424</v>
      </c>
      <c r="E549" s="285" t="s">
        <v>691</v>
      </c>
      <c r="F549" s="286"/>
      <c r="G549" s="149">
        <f>+G547+G544+G541+G538+G535</f>
        <v>250180.49300000002</v>
      </c>
    </row>
    <row r="550" spans="1:7" s="121" customFormat="1" ht="16.5">
      <c r="A550" s="11"/>
      <c r="B550" s="12"/>
      <c r="C550" s="21" t="s">
        <v>722</v>
      </c>
      <c r="D550" s="14" t="s">
        <v>424</v>
      </c>
      <c r="E550" s="287"/>
      <c r="F550" s="288"/>
      <c r="G550" s="149">
        <f>+G545+G542+G539+G536+G548</f>
        <v>47326.16</v>
      </c>
    </row>
    <row r="551" spans="1:7" s="121" customFormat="1" ht="15.75">
      <c r="A551" s="11"/>
      <c r="B551" s="12"/>
      <c r="C551" s="261"/>
      <c r="D551" s="261"/>
      <c r="E551" s="261"/>
      <c r="F551" s="261"/>
      <c r="G551" s="261"/>
    </row>
    <row r="552" spans="1:7" s="121" customFormat="1" ht="15.75" customHeight="1">
      <c r="A552" s="11"/>
      <c r="B552" s="12"/>
      <c r="C552" s="296" t="s">
        <v>694</v>
      </c>
      <c r="D552" s="297"/>
      <c r="E552" s="297"/>
      <c r="F552" s="297"/>
      <c r="G552" s="298"/>
    </row>
    <row r="553" spans="1:7" s="121" customFormat="1" ht="16.5">
      <c r="A553" s="11"/>
      <c r="B553" s="12"/>
      <c r="C553" s="14" t="s">
        <v>430</v>
      </c>
      <c r="D553" s="147"/>
      <c r="E553" s="94"/>
      <c r="F553" s="94"/>
      <c r="G553" s="216"/>
    </row>
    <row r="554" spans="1:7" s="121" customFormat="1" ht="15.75" customHeight="1">
      <c r="A554" s="11"/>
      <c r="B554" s="12"/>
      <c r="C554" s="24" t="s">
        <v>693</v>
      </c>
      <c r="D554" s="14" t="s">
        <v>424</v>
      </c>
      <c r="E554" s="285" t="s">
        <v>691</v>
      </c>
      <c r="F554" s="286"/>
      <c r="G554" s="48">
        <v>12014.15</v>
      </c>
    </row>
    <row r="555" spans="1:7" s="121" customFormat="1" ht="16.5">
      <c r="A555" s="11"/>
      <c r="B555" s="12"/>
      <c r="C555" s="24" t="s">
        <v>695</v>
      </c>
      <c r="D555" s="14" t="s">
        <v>424</v>
      </c>
      <c r="E555" s="287"/>
      <c r="F555" s="288"/>
      <c r="G555" s="48">
        <v>5469.71</v>
      </c>
    </row>
    <row r="556" spans="1:7" s="121" customFormat="1" ht="16.5">
      <c r="A556" s="11"/>
      <c r="B556" s="12"/>
      <c r="C556" s="14" t="s">
        <v>431</v>
      </c>
      <c r="D556" s="147"/>
      <c r="E556" s="94"/>
      <c r="F556" s="94"/>
      <c r="G556" s="216"/>
    </row>
    <row r="557" spans="1:7" s="121" customFormat="1" ht="15.75" customHeight="1">
      <c r="A557" s="11"/>
      <c r="B557" s="12"/>
      <c r="C557" s="24" t="s">
        <v>693</v>
      </c>
      <c r="D557" s="14" t="s">
        <v>424</v>
      </c>
      <c r="E557" s="285" t="s">
        <v>691</v>
      </c>
      <c r="F557" s="286"/>
      <c r="G557" s="48">
        <v>31461.54</v>
      </c>
    </row>
    <row r="558" spans="1:7" s="121" customFormat="1" ht="15.75" customHeight="1">
      <c r="A558" s="11"/>
      <c r="B558" s="12"/>
      <c r="C558" s="24" t="s">
        <v>695</v>
      </c>
      <c r="D558" s="14" t="s">
        <v>424</v>
      </c>
      <c r="E558" s="287"/>
      <c r="F558" s="288"/>
      <c r="G558" s="48">
        <v>3111.9</v>
      </c>
    </row>
    <row r="559" spans="1:7" s="121" customFormat="1" ht="15.75" customHeight="1">
      <c r="A559" s="11"/>
      <c r="B559" s="12"/>
      <c r="C559" s="14" t="s">
        <v>432</v>
      </c>
      <c r="D559" s="147"/>
      <c r="E559" s="94"/>
      <c r="F559" s="94"/>
      <c r="G559" s="216"/>
    </row>
    <row r="560" spans="1:7" s="121" customFormat="1" ht="15.75" customHeight="1">
      <c r="A560" s="11"/>
      <c r="B560" s="12"/>
      <c r="C560" s="24" t="s">
        <v>693</v>
      </c>
      <c r="D560" s="14" t="s">
        <v>424</v>
      </c>
      <c r="E560" s="285" t="s">
        <v>691</v>
      </c>
      <c r="F560" s="286"/>
      <c r="G560" s="48">
        <v>165386.99</v>
      </c>
    </row>
    <row r="561" spans="1:7" s="121" customFormat="1" ht="15.75" customHeight="1">
      <c r="A561" s="11"/>
      <c r="B561" s="12"/>
      <c r="C561" s="24" t="s">
        <v>695</v>
      </c>
      <c r="D561" s="14" t="s">
        <v>424</v>
      </c>
      <c r="E561" s="287"/>
      <c r="F561" s="288"/>
      <c r="G561" s="48">
        <v>17894.1</v>
      </c>
    </row>
    <row r="562" spans="1:7" s="121" customFormat="1" ht="16.5">
      <c r="A562" s="11"/>
      <c r="B562" s="12"/>
      <c r="C562" s="14" t="s">
        <v>433</v>
      </c>
      <c r="D562" s="147"/>
      <c r="E562" s="94"/>
      <c r="F562" s="94"/>
      <c r="G562" s="216"/>
    </row>
    <row r="563" spans="1:7" s="121" customFormat="1" ht="16.5">
      <c r="A563" s="11"/>
      <c r="B563" s="12"/>
      <c r="C563" s="24" t="s">
        <v>693</v>
      </c>
      <c r="D563" s="14" t="s">
        <v>424</v>
      </c>
      <c r="E563" s="285" t="s">
        <v>691</v>
      </c>
      <c r="F563" s="286"/>
      <c r="G563" s="48">
        <v>29406.36</v>
      </c>
    </row>
    <row r="564" spans="1:7" s="121" customFormat="1" ht="15.75" customHeight="1">
      <c r="A564" s="11"/>
      <c r="B564" s="12"/>
      <c r="C564" s="24" t="s">
        <v>695</v>
      </c>
      <c r="D564" s="14" t="s">
        <v>424</v>
      </c>
      <c r="E564" s="287"/>
      <c r="F564" s="288"/>
      <c r="G564" s="48">
        <v>14890.83</v>
      </c>
    </row>
    <row r="565" spans="1:7" s="121" customFormat="1" ht="33.75">
      <c r="A565" s="11"/>
      <c r="B565" s="12"/>
      <c r="C565" s="14" t="s">
        <v>434</v>
      </c>
      <c r="D565" s="147"/>
      <c r="E565" s="94"/>
      <c r="F565" s="94"/>
      <c r="G565" s="216"/>
    </row>
    <row r="566" spans="1:7" s="121" customFormat="1" ht="16.5">
      <c r="A566" s="11"/>
      <c r="B566" s="12"/>
      <c r="C566" s="24" t="s">
        <v>693</v>
      </c>
      <c r="D566" s="14" t="s">
        <v>424</v>
      </c>
      <c r="E566" s="285" t="s">
        <v>691</v>
      </c>
      <c r="F566" s="286"/>
      <c r="G566" s="48">
        <v>11911.45</v>
      </c>
    </row>
    <row r="567" spans="1:7" s="121" customFormat="1" ht="15.75" customHeight="1">
      <c r="A567" s="11"/>
      <c r="B567" s="12"/>
      <c r="C567" s="24" t="s">
        <v>695</v>
      </c>
      <c r="D567" s="14" t="s">
        <v>424</v>
      </c>
      <c r="E567" s="287"/>
      <c r="F567" s="288"/>
      <c r="G567" s="48">
        <v>5959.62</v>
      </c>
    </row>
    <row r="568" spans="1:7" s="121" customFormat="1" ht="15.75" customHeight="1">
      <c r="A568" s="11"/>
      <c r="B568" s="12"/>
      <c r="C568" s="21" t="s">
        <v>715</v>
      </c>
      <c r="D568" s="14" t="s">
        <v>424</v>
      </c>
      <c r="E568" s="285" t="s">
        <v>691</v>
      </c>
      <c r="F568" s="286"/>
      <c r="G568" s="149">
        <f>+G566+G563+G560+G557+G554</f>
        <v>250180.49</v>
      </c>
    </row>
    <row r="569" spans="1:7" s="121" customFormat="1" ht="15.75" customHeight="1">
      <c r="A569" s="11"/>
      <c r="B569" s="12"/>
      <c r="C569" s="21" t="s">
        <v>722</v>
      </c>
      <c r="D569" s="14" t="s">
        <v>424</v>
      </c>
      <c r="E569" s="287"/>
      <c r="F569" s="288"/>
      <c r="G569" s="149">
        <f>+G564+G561+G558+G555+G567</f>
        <v>47326.16</v>
      </c>
    </row>
    <row r="570" spans="1:7" s="121" customFormat="1" ht="15.75">
      <c r="A570" s="11"/>
      <c r="B570" s="12"/>
      <c r="C570" s="261"/>
      <c r="D570" s="261"/>
      <c r="E570" s="261"/>
      <c r="F570" s="261"/>
      <c r="G570" s="261"/>
    </row>
    <row r="571" spans="1:7" s="121" customFormat="1" ht="15.75">
      <c r="A571" s="11"/>
      <c r="B571" s="12"/>
      <c r="C571" s="339" t="s">
        <v>421</v>
      </c>
      <c r="D571" s="340"/>
      <c r="E571" s="340"/>
      <c r="F571" s="340"/>
      <c r="G571" s="341"/>
    </row>
    <row r="572" spans="1:7" s="121" customFormat="1" ht="45.75" customHeight="1">
      <c r="A572" s="11"/>
      <c r="B572" s="12"/>
      <c r="C572" s="14" t="s">
        <v>384</v>
      </c>
      <c r="D572" s="316" t="s">
        <v>422</v>
      </c>
      <c r="E572" s="316"/>
      <c r="F572" s="316"/>
      <c r="G572" s="316"/>
    </row>
    <row r="573" spans="1:7" s="121" customFormat="1" ht="16.5">
      <c r="A573" s="11"/>
      <c r="B573" s="12"/>
      <c r="C573" s="14" t="s">
        <v>385</v>
      </c>
      <c r="D573" s="147"/>
      <c r="E573" s="94"/>
      <c r="F573" s="94"/>
      <c r="G573" s="216"/>
    </row>
    <row r="574" spans="1:7" s="121" customFormat="1" ht="16.5">
      <c r="A574" s="11"/>
      <c r="B574" s="12"/>
      <c r="C574" s="24" t="s">
        <v>423</v>
      </c>
      <c r="D574" s="14" t="s">
        <v>424</v>
      </c>
      <c r="E574" s="98">
        <v>1741</v>
      </c>
      <c r="F574" s="48">
        <v>1714</v>
      </c>
      <c r="G574" s="48">
        <v>1819</v>
      </c>
    </row>
    <row r="575" spans="1:7" s="121" customFormat="1" ht="16.5">
      <c r="A575" s="11"/>
      <c r="B575" s="12"/>
      <c r="C575" s="24" t="s">
        <v>690</v>
      </c>
      <c r="D575" s="14" t="s">
        <v>424</v>
      </c>
      <c r="E575" s="337" t="s">
        <v>691</v>
      </c>
      <c r="F575" s="338"/>
      <c r="G575" s="48">
        <v>638</v>
      </c>
    </row>
    <row r="576" spans="1:7" s="121" customFormat="1" ht="54.75" customHeight="1">
      <c r="A576" s="11"/>
      <c r="B576" s="12"/>
      <c r="C576" s="24" t="s">
        <v>425</v>
      </c>
      <c r="D576" s="316" t="s">
        <v>426</v>
      </c>
      <c r="E576" s="316"/>
      <c r="F576" s="316"/>
      <c r="G576" s="316"/>
    </row>
    <row r="577" spans="1:7" s="121" customFormat="1" ht="16.5">
      <c r="A577" s="11"/>
      <c r="B577" s="12"/>
      <c r="C577" s="14" t="s">
        <v>427</v>
      </c>
      <c r="D577" s="93"/>
      <c r="E577" s="93"/>
      <c r="F577" s="94"/>
      <c r="G577" s="216"/>
    </row>
    <row r="578" spans="1:7" s="121" customFormat="1" ht="16.5">
      <c r="A578" s="11"/>
      <c r="B578" s="12"/>
      <c r="C578" s="24" t="s">
        <v>423</v>
      </c>
      <c r="D578" s="14" t="s">
        <v>424</v>
      </c>
      <c r="E578" s="98">
        <v>1798</v>
      </c>
      <c r="F578" s="48">
        <v>1767</v>
      </c>
      <c r="G578" s="48">
        <v>1750</v>
      </c>
    </row>
    <row r="579" spans="1:7" s="121" customFormat="1" ht="16.5">
      <c r="A579" s="11"/>
      <c r="B579" s="12"/>
      <c r="C579" s="24" t="s">
        <v>690</v>
      </c>
      <c r="D579" s="14" t="s">
        <v>424</v>
      </c>
      <c r="E579" s="337" t="s">
        <v>691</v>
      </c>
      <c r="F579" s="338"/>
      <c r="G579" s="48">
        <v>463</v>
      </c>
    </row>
    <row r="580" spans="1:7" s="121" customFormat="1" ht="33" customHeight="1">
      <c r="A580" s="11"/>
      <c r="B580" s="12"/>
      <c r="C580" s="24" t="s">
        <v>425</v>
      </c>
      <c r="D580" s="316" t="s">
        <v>428</v>
      </c>
      <c r="E580" s="316"/>
      <c r="F580" s="316"/>
      <c r="G580" s="316"/>
    </row>
    <row r="581" spans="1:7" s="121" customFormat="1" ht="16.5">
      <c r="A581" s="11"/>
      <c r="B581" s="12"/>
      <c r="C581" s="14" t="s">
        <v>386</v>
      </c>
      <c r="D581" s="14" t="s">
        <v>424</v>
      </c>
      <c r="E581" s="21">
        <f>E582+E584</f>
        <v>1620</v>
      </c>
      <c r="F581" s="21">
        <f>F582+F584</f>
        <v>1629</v>
      </c>
      <c r="G581" s="21">
        <f>G582+G584</f>
        <v>1611</v>
      </c>
    </row>
    <row r="582" spans="1:7" s="121" customFormat="1" ht="16.5">
      <c r="A582" s="11"/>
      <c r="B582" s="12"/>
      <c r="C582" s="24" t="s">
        <v>423</v>
      </c>
      <c r="D582" s="14" t="s">
        <v>424</v>
      </c>
      <c r="E582" s="14">
        <v>1582</v>
      </c>
      <c r="F582" s="14">
        <v>1589</v>
      </c>
      <c r="G582" s="13">
        <v>1583</v>
      </c>
    </row>
    <row r="583" spans="1:7" s="121" customFormat="1" ht="16.5">
      <c r="A583" s="11"/>
      <c r="B583" s="12"/>
      <c r="C583" s="24" t="s">
        <v>690</v>
      </c>
      <c r="D583" s="14" t="s">
        <v>424</v>
      </c>
      <c r="E583" s="337" t="s">
        <v>691</v>
      </c>
      <c r="F583" s="338"/>
      <c r="G583" s="13">
        <v>414</v>
      </c>
    </row>
    <row r="584" spans="1:7" s="121" customFormat="1" ht="16.5">
      <c r="A584" s="11"/>
      <c r="B584" s="12"/>
      <c r="C584" s="24" t="s">
        <v>425</v>
      </c>
      <c r="D584" s="14" t="s">
        <v>424</v>
      </c>
      <c r="E584" s="262">
        <v>38</v>
      </c>
      <c r="F584" s="14">
        <v>40</v>
      </c>
      <c r="G584" s="13">
        <v>28</v>
      </c>
    </row>
    <row r="585" spans="1:7" s="121" customFormat="1" ht="16.5" customHeight="1">
      <c r="A585" s="11"/>
      <c r="B585" s="12"/>
      <c r="C585" s="21" t="s">
        <v>367</v>
      </c>
      <c r="D585" s="14" t="s">
        <v>424</v>
      </c>
      <c r="E585" s="342" t="s">
        <v>368</v>
      </c>
      <c r="F585" s="21">
        <f>F586+F588</f>
        <v>1729</v>
      </c>
      <c r="G585" s="43">
        <f>+G586+G588</f>
        <v>1731</v>
      </c>
    </row>
    <row r="586" spans="1:7" s="121" customFormat="1" ht="16.5">
      <c r="A586" s="11"/>
      <c r="B586" s="12"/>
      <c r="C586" s="24" t="s">
        <v>423</v>
      </c>
      <c r="D586" s="14" t="s">
        <v>424</v>
      </c>
      <c r="E586" s="342"/>
      <c r="F586" s="14">
        <v>1671</v>
      </c>
      <c r="G586" s="13">
        <v>1701</v>
      </c>
    </row>
    <row r="587" spans="1:7" s="121" customFormat="1" ht="33.75">
      <c r="A587" s="11"/>
      <c r="B587" s="12"/>
      <c r="C587" s="24" t="s">
        <v>690</v>
      </c>
      <c r="D587" s="14" t="s">
        <v>424</v>
      </c>
      <c r="E587" s="342"/>
      <c r="F587" s="14" t="s">
        <v>691</v>
      </c>
      <c r="G587" s="13">
        <v>538</v>
      </c>
    </row>
    <row r="588" spans="1:7" s="121" customFormat="1" ht="16.5">
      <c r="A588" s="11"/>
      <c r="B588" s="12"/>
      <c r="C588" s="24" t="s">
        <v>425</v>
      </c>
      <c r="D588" s="14" t="s">
        <v>424</v>
      </c>
      <c r="E588" s="342"/>
      <c r="F588" s="14">
        <v>58</v>
      </c>
      <c r="G588" s="13">
        <v>30</v>
      </c>
    </row>
    <row r="589" spans="1:7" s="121" customFormat="1" ht="16.5">
      <c r="A589" s="11"/>
      <c r="B589" s="12"/>
      <c r="C589" s="14" t="s">
        <v>387</v>
      </c>
      <c r="D589" s="14" t="s">
        <v>424</v>
      </c>
      <c r="E589" s="263">
        <f>E590+E592</f>
        <v>1605</v>
      </c>
      <c r="F589" s="21">
        <f>F590+F592</f>
        <v>1610</v>
      </c>
      <c r="G589" s="47">
        <f>G590+G592</f>
        <v>1644</v>
      </c>
    </row>
    <row r="590" spans="1:7" s="121" customFormat="1" ht="16.5">
      <c r="A590" s="11"/>
      <c r="B590" s="12"/>
      <c r="C590" s="24" t="s">
        <v>423</v>
      </c>
      <c r="D590" s="14" t="s">
        <v>424</v>
      </c>
      <c r="E590" s="14">
        <v>1560</v>
      </c>
      <c r="F590" s="14">
        <v>1554</v>
      </c>
      <c r="G590" s="13">
        <v>1600</v>
      </c>
    </row>
    <row r="591" spans="1:7" s="121" customFormat="1" ht="16.5">
      <c r="A591" s="11"/>
      <c r="B591" s="12"/>
      <c r="C591" s="24" t="s">
        <v>690</v>
      </c>
      <c r="D591" s="14" t="s">
        <v>424</v>
      </c>
      <c r="E591" s="337" t="s">
        <v>691</v>
      </c>
      <c r="F591" s="338"/>
      <c r="G591" s="13">
        <v>72</v>
      </c>
    </row>
    <row r="592" spans="1:7" s="121" customFormat="1" ht="16.5">
      <c r="A592" s="11"/>
      <c r="B592" s="12"/>
      <c r="C592" s="24" t="s">
        <v>425</v>
      </c>
      <c r="D592" s="14" t="s">
        <v>424</v>
      </c>
      <c r="E592" s="14">
        <v>45</v>
      </c>
      <c r="F592" s="14">
        <v>56</v>
      </c>
      <c r="G592" s="13">
        <v>44</v>
      </c>
    </row>
    <row r="593" spans="1:7" s="121" customFormat="1" ht="15.75" customHeight="1">
      <c r="A593" s="11"/>
      <c r="B593" s="12"/>
      <c r="C593" s="289"/>
      <c r="D593" s="289"/>
      <c r="E593" s="289"/>
      <c r="F593" s="289"/>
      <c r="G593" s="289"/>
    </row>
    <row r="594" spans="1:7" s="121" customFormat="1" ht="15.75">
      <c r="A594" s="11"/>
      <c r="B594" s="12"/>
      <c r="C594" s="343" t="s">
        <v>429</v>
      </c>
      <c r="D594" s="343"/>
      <c r="E594" s="343"/>
      <c r="F594" s="343"/>
      <c r="G594" s="343"/>
    </row>
    <row r="595" spans="1:7" s="121" customFormat="1" ht="25.5" customHeight="1">
      <c r="A595" s="11"/>
      <c r="B595" s="12"/>
      <c r="C595" s="14" t="s">
        <v>430</v>
      </c>
      <c r="D595" s="141" t="s">
        <v>424</v>
      </c>
      <c r="E595" s="90">
        <f>E596+E598</f>
        <v>1682</v>
      </c>
      <c r="F595" s="95">
        <f>F596+F598</f>
        <v>1745</v>
      </c>
      <c r="G595" s="149">
        <f>G596+G598</f>
        <v>1734</v>
      </c>
    </row>
    <row r="596" spans="1:7" s="121" customFormat="1" ht="16.5">
      <c r="A596" s="11"/>
      <c r="B596" s="12"/>
      <c r="C596" s="24" t="s">
        <v>423</v>
      </c>
      <c r="D596" s="141" t="s">
        <v>424</v>
      </c>
      <c r="E596" s="49">
        <v>1642</v>
      </c>
      <c r="F596" s="102">
        <v>1703</v>
      </c>
      <c r="G596" s="49">
        <v>1716</v>
      </c>
    </row>
    <row r="597" spans="1:7" s="121" customFormat="1" ht="16.5">
      <c r="A597" s="11"/>
      <c r="B597" s="12"/>
      <c r="C597" s="24" t="s">
        <v>690</v>
      </c>
      <c r="D597" s="14" t="s">
        <v>424</v>
      </c>
      <c r="E597" s="337" t="s">
        <v>691</v>
      </c>
      <c r="F597" s="338"/>
      <c r="G597" s="49">
        <v>781</v>
      </c>
    </row>
    <row r="598" spans="1:7" s="121" customFormat="1" ht="16.5">
      <c r="A598" s="11"/>
      <c r="B598" s="12"/>
      <c r="C598" s="24" t="s">
        <v>425</v>
      </c>
      <c r="D598" s="141" t="s">
        <v>424</v>
      </c>
      <c r="E598" s="49">
        <v>40</v>
      </c>
      <c r="F598" s="102">
        <v>42</v>
      </c>
      <c r="G598" s="49">
        <v>18</v>
      </c>
    </row>
    <row r="599" spans="1:7" s="121" customFormat="1" ht="16.5">
      <c r="A599" s="11"/>
      <c r="B599" s="12"/>
      <c r="C599" s="14" t="s">
        <v>431</v>
      </c>
      <c r="D599" s="141" t="s">
        <v>424</v>
      </c>
      <c r="E599" s="90">
        <f>E600+E602</f>
        <v>1583</v>
      </c>
      <c r="F599" s="95">
        <f>F600+F602</f>
        <v>1631</v>
      </c>
      <c r="G599" s="149">
        <f>G600+G602</f>
        <v>1592</v>
      </c>
    </row>
    <row r="600" spans="1:7" s="121" customFormat="1" ht="16.5">
      <c r="A600" s="11"/>
      <c r="B600" s="12"/>
      <c r="C600" s="24" t="s">
        <v>423</v>
      </c>
      <c r="D600" s="141" t="s">
        <v>424</v>
      </c>
      <c r="E600" s="49">
        <v>1562</v>
      </c>
      <c r="F600" s="102">
        <v>1609</v>
      </c>
      <c r="G600" s="49">
        <v>1573</v>
      </c>
    </row>
    <row r="601" spans="1:7" s="121" customFormat="1" ht="16.5">
      <c r="A601" s="11"/>
      <c r="B601" s="12"/>
      <c r="C601" s="24" t="s">
        <v>690</v>
      </c>
      <c r="D601" s="14" t="s">
        <v>424</v>
      </c>
      <c r="E601" s="337" t="s">
        <v>691</v>
      </c>
      <c r="F601" s="338"/>
      <c r="G601" s="49">
        <v>156</v>
      </c>
    </row>
    <row r="602" spans="1:7" s="121" customFormat="1" ht="16.5">
      <c r="A602" s="11"/>
      <c r="B602" s="12"/>
      <c r="C602" s="24" t="s">
        <v>425</v>
      </c>
      <c r="D602" s="141" t="s">
        <v>424</v>
      </c>
      <c r="E602" s="49">
        <v>21</v>
      </c>
      <c r="F602" s="102">
        <v>22</v>
      </c>
      <c r="G602" s="49">
        <v>19</v>
      </c>
    </row>
    <row r="603" spans="1:7" s="121" customFormat="1" ht="16.5">
      <c r="A603" s="11"/>
      <c r="B603" s="12"/>
      <c r="C603" s="14" t="s">
        <v>432</v>
      </c>
      <c r="D603" s="141" t="s">
        <v>424</v>
      </c>
      <c r="E603" s="90">
        <f>E604+E606</f>
        <v>1650</v>
      </c>
      <c r="F603" s="95">
        <f>F604+F606</f>
        <v>1651</v>
      </c>
      <c r="G603" s="149">
        <f>G604+G606</f>
        <v>1672</v>
      </c>
    </row>
    <row r="604" spans="1:7" s="121" customFormat="1" ht="16.5">
      <c r="A604" s="11"/>
      <c r="B604" s="12"/>
      <c r="C604" s="24" t="s">
        <v>423</v>
      </c>
      <c r="D604" s="141" t="s">
        <v>424</v>
      </c>
      <c r="E604" s="49">
        <v>1606</v>
      </c>
      <c r="F604" s="102">
        <v>1601</v>
      </c>
      <c r="G604" s="49">
        <v>1635</v>
      </c>
    </row>
    <row r="605" spans="1:7" s="121" customFormat="1" ht="16.5">
      <c r="A605" s="11"/>
      <c r="B605" s="12"/>
      <c r="C605" s="24" t="s">
        <v>690</v>
      </c>
      <c r="D605" s="14" t="s">
        <v>424</v>
      </c>
      <c r="E605" s="337" t="s">
        <v>691</v>
      </c>
      <c r="F605" s="338"/>
      <c r="G605" s="49">
        <v>177</v>
      </c>
    </row>
    <row r="606" spans="1:7" s="121" customFormat="1" ht="16.5">
      <c r="A606" s="11"/>
      <c r="B606" s="12"/>
      <c r="C606" s="24" t="s">
        <v>425</v>
      </c>
      <c r="D606" s="141" t="s">
        <v>424</v>
      </c>
      <c r="E606" s="49">
        <v>44</v>
      </c>
      <c r="F606" s="102">
        <v>50</v>
      </c>
      <c r="G606" s="49">
        <v>37</v>
      </c>
    </row>
    <row r="607" spans="1:7" s="121" customFormat="1" ht="16.5">
      <c r="A607" s="11"/>
      <c r="B607" s="12"/>
      <c r="C607" s="14" t="s">
        <v>433</v>
      </c>
      <c r="D607" s="141" t="s">
        <v>424</v>
      </c>
      <c r="E607" s="90">
        <f>E608+E610</f>
        <v>1615</v>
      </c>
      <c r="F607" s="95">
        <f>F608+F610</f>
        <v>1566</v>
      </c>
      <c r="G607" s="149">
        <f>G608+G610</f>
        <v>1570</v>
      </c>
    </row>
    <row r="608" spans="1:7" s="121" customFormat="1" ht="16.5">
      <c r="A608" s="11"/>
      <c r="B608" s="12"/>
      <c r="C608" s="24" t="s">
        <v>423</v>
      </c>
      <c r="D608" s="141" t="s">
        <v>424</v>
      </c>
      <c r="E608" s="49">
        <v>1612</v>
      </c>
      <c r="F608" s="102">
        <v>1564</v>
      </c>
      <c r="G608" s="49">
        <v>1568</v>
      </c>
    </row>
    <row r="609" spans="1:7" s="121" customFormat="1" ht="16.5">
      <c r="A609" s="11"/>
      <c r="B609" s="12"/>
      <c r="C609" s="24" t="s">
        <v>690</v>
      </c>
      <c r="D609" s="14" t="s">
        <v>424</v>
      </c>
      <c r="E609" s="337" t="s">
        <v>691</v>
      </c>
      <c r="F609" s="338"/>
      <c r="G609" s="49">
        <v>794</v>
      </c>
    </row>
    <row r="610" spans="1:7" s="121" customFormat="1" ht="16.5">
      <c r="A610" s="11"/>
      <c r="B610" s="12"/>
      <c r="C610" s="24" t="s">
        <v>425</v>
      </c>
      <c r="D610" s="141" t="s">
        <v>424</v>
      </c>
      <c r="E610" s="49">
        <v>3</v>
      </c>
      <c r="F610" s="102">
        <v>2</v>
      </c>
      <c r="G610" s="49">
        <v>2</v>
      </c>
    </row>
    <row r="611" spans="1:7" s="121" customFormat="1" ht="33.75">
      <c r="A611" s="11"/>
      <c r="B611" s="12"/>
      <c r="C611" s="14" t="s">
        <v>434</v>
      </c>
      <c r="D611" s="141" t="s">
        <v>424</v>
      </c>
      <c r="E611" s="90">
        <f>E612+E614</f>
        <v>1692</v>
      </c>
      <c r="F611" s="95">
        <f>F612+F614</f>
        <v>1697</v>
      </c>
      <c r="G611" s="149">
        <f>G612+G614</f>
        <v>1726</v>
      </c>
    </row>
    <row r="612" spans="1:7" s="121" customFormat="1" ht="16.5">
      <c r="A612" s="11"/>
      <c r="B612" s="12"/>
      <c r="C612" s="24" t="s">
        <v>423</v>
      </c>
      <c r="D612" s="141" t="s">
        <v>424</v>
      </c>
      <c r="E612" s="49">
        <v>1673</v>
      </c>
      <c r="F612" s="102">
        <v>1673</v>
      </c>
      <c r="G612" s="49">
        <v>1702</v>
      </c>
    </row>
    <row r="613" spans="1:7" s="121" customFormat="1" ht="16.5">
      <c r="A613" s="11"/>
      <c r="B613" s="12"/>
      <c r="C613" s="24" t="s">
        <v>690</v>
      </c>
      <c r="D613" s="14" t="s">
        <v>424</v>
      </c>
      <c r="E613" s="337" t="s">
        <v>691</v>
      </c>
      <c r="F613" s="338"/>
      <c r="G613" s="49">
        <v>851</v>
      </c>
    </row>
    <row r="614" spans="1:7" s="121" customFormat="1" ht="16.5">
      <c r="A614" s="11"/>
      <c r="B614" s="12"/>
      <c r="C614" s="24" t="s">
        <v>425</v>
      </c>
      <c r="D614" s="141" t="s">
        <v>424</v>
      </c>
      <c r="E614" s="49">
        <v>19</v>
      </c>
      <c r="F614" s="102">
        <v>24</v>
      </c>
      <c r="G614" s="49">
        <v>24</v>
      </c>
    </row>
    <row r="615" spans="1:7" s="121" customFormat="1" ht="15.75" customHeight="1">
      <c r="A615" s="11"/>
      <c r="B615" s="12"/>
      <c r="C615" s="289"/>
      <c r="D615" s="289"/>
      <c r="E615" s="289"/>
      <c r="F615" s="289"/>
      <c r="G615" s="289"/>
    </row>
    <row r="616" spans="1:7" s="121" customFormat="1" ht="15.75" customHeight="1">
      <c r="A616" s="11"/>
      <c r="B616" s="12"/>
      <c r="C616" s="315" t="s">
        <v>435</v>
      </c>
      <c r="D616" s="315"/>
      <c r="E616" s="315"/>
      <c r="F616" s="315"/>
      <c r="G616" s="315"/>
    </row>
    <row r="617" spans="1:7" s="121" customFormat="1" ht="16.5">
      <c r="A617" s="11"/>
      <c r="B617" s="12"/>
      <c r="C617" s="43" t="s">
        <v>436</v>
      </c>
      <c r="D617" s="38" t="s">
        <v>437</v>
      </c>
      <c r="E617" s="23">
        <v>7279</v>
      </c>
      <c r="F617" s="52">
        <v>6028</v>
      </c>
      <c r="G617" s="23">
        <v>5247</v>
      </c>
    </row>
    <row r="618" spans="1:7" s="121" customFormat="1" ht="16.5">
      <c r="A618" s="11"/>
      <c r="B618" s="12"/>
      <c r="C618" s="38" t="s">
        <v>438</v>
      </c>
      <c r="D618" s="148" t="s">
        <v>424</v>
      </c>
      <c r="E618" s="150">
        <v>47</v>
      </c>
      <c r="F618" s="151">
        <v>38.3</v>
      </c>
      <c r="G618" s="150">
        <v>33.4</v>
      </c>
    </row>
    <row r="619" spans="1:7" s="121" customFormat="1" ht="16.5">
      <c r="A619" s="11"/>
      <c r="B619" s="12"/>
      <c r="C619" s="43" t="s">
        <v>439</v>
      </c>
      <c r="D619" s="148" t="s">
        <v>437</v>
      </c>
      <c r="E619" s="23">
        <v>8698</v>
      </c>
      <c r="F619" s="52">
        <v>9267</v>
      </c>
      <c r="G619" s="23">
        <v>7939</v>
      </c>
    </row>
    <row r="620" spans="1:7" s="121" customFormat="1" ht="16.5">
      <c r="A620" s="11"/>
      <c r="B620" s="12"/>
      <c r="C620" s="38" t="s">
        <v>438</v>
      </c>
      <c r="D620" s="148" t="s">
        <v>424</v>
      </c>
      <c r="E620" s="150">
        <v>56.2</v>
      </c>
      <c r="F620" s="151">
        <v>58.8</v>
      </c>
      <c r="G620" s="150">
        <v>50.5</v>
      </c>
    </row>
    <row r="621" spans="1:7" s="121" customFormat="1" ht="51">
      <c r="A621" s="11"/>
      <c r="B621" s="12"/>
      <c r="C621" s="43" t="s">
        <v>685</v>
      </c>
      <c r="D621" s="148" t="s">
        <v>437</v>
      </c>
      <c r="E621" s="152">
        <v>2424</v>
      </c>
      <c r="F621" s="153">
        <v>1019</v>
      </c>
      <c r="G621" s="152">
        <v>185</v>
      </c>
    </row>
    <row r="622" spans="1:7" s="121" customFormat="1" ht="16.5">
      <c r="A622" s="11"/>
      <c r="B622" s="12"/>
      <c r="C622" s="38" t="s">
        <v>438</v>
      </c>
      <c r="D622" s="148" t="s">
        <v>424</v>
      </c>
      <c r="E622" s="150">
        <v>15.7</v>
      </c>
      <c r="F622" s="151">
        <v>6.5</v>
      </c>
      <c r="G622" s="150">
        <v>1.2</v>
      </c>
    </row>
    <row r="623" spans="1:7" s="121" customFormat="1" ht="33.75">
      <c r="A623" s="11"/>
      <c r="B623" s="12"/>
      <c r="C623" s="43" t="s">
        <v>687</v>
      </c>
      <c r="D623" s="148" t="s">
        <v>437</v>
      </c>
      <c r="E623" s="290" t="s">
        <v>686</v>
      </c>
      <c r="F623" s="291"/>
      <c r="G623" s="23">
        <v>1789</v>
      </c>
    </row>
    <row r="624" spans="1:7" s="121" customFormat="1" ht="16.5">
      <c r="A624" s="11"/>
      <c r="B624" s="12"/>
      <c r="C624" s="38" t="s">
        <v>438</v>
      </c>
      <c r="D624" s="148" t="s">
        <v>424</v>
      </c>
      <c r="E624" s="292"/>
      <c r="F624" s="293"/>
      <c r="G624" s="150">
        <v>11.4</v>
      </c>
    </row>
    <row r="625" spans="1:7" s="121" customFormat="1" ht="16.5">
      <c r="A625" s="11"/>
      <c r="B625" s="12"/>
      <c r="C625" s="43" t="s">
        <v>440</v>
      </c>
      <c r="D625" s="148" t="s">
        <v>437</v>
      </c>
      <c r="E625" s="23">
        <v>120</v>
      </c>
      <c r="F625" s="52">
        <v>168</v>
      </c>
      <c r="G625" s="23">
        <v>852</v>
      </c>
    </row>
    <row r="626" spans="1:7" s="121" customFormat="1" ht="16.5">
      <c r="A626" s="11"/>
      <c r="B626" s="12"/>
      <c r="C626" s="38" t="s">
        <v>438</v>
      </c>
      <c r="D626" s="148" t="s">
        <v>424</v>
      </c>
      <c r="E626" s="150">
        <v>0.8</v>
      </c>
      <c r="F626" s="151">
        <v>1.1</v>
      </c>
      <c r="G626" s="150">
        <v>5.4</v>
      </c>
    </row>
    <row r="627" spans="1:7" s="121" customFormat="1" ht="16.5">
      <c r="A627" s="11"/>
      <c r="B627" s="12"/>
      <c r="C627" s="43" t="s">
        <v>441</v>
      </c>
      <c r="D627" s="148" t="s">
        <v>437</v>
      </c>
      <c r="E627" s="23">
        <v>26</v>
      </c>
      <c r="F627" s="52">
        <v>0</v>
      </c>
      <c r="G627" s="23">
        <v>0</v>
      </c>
    </row>
    <row r="628" spans="1:7" s="121" customFormat="1" ht="16.5">
      <c r="A628" s="11"/>
      <c r="B628" s="12"/>
      <c r="C628" s="38" t="s">
        <v>438</v>
      </c>
      <c r="D628" s="148" t="s">
        <v>424</v>
      </c>
      <c r="E628" s="150">
        <v>0.2</v>
      </c>
      <c r="F628" s="151">
        <v>0</v>
      </c>
      <c r="G628" s="150">
        <v>0</v>
      </c>
    </row>
    <row r="629" spans="1:7" s="121" customFormat="1" ht="16.5">
      <c r="A629" s="11"/>
      <c r="B629" s="12"/>
      <c r="C629" s="43" t="s">
        <v>442</v>
      </c>
      <c r="D629" s="148" t="s">
        <v>437</v>
      </c>
      <c r="E629" s="23">
        <v>233</v>
      </c>
      <c r="F629" s="52">
        <v>61</v>
      </c>
      <c r="G629" s="23">
        <v>57</v>
      </c>
    </row>
    <row r="630" spans="1:7" s="121" customFormat="1" ht="16.5">
      <c r="A630" s="11"/>
      <c r="B630" s="12"/>
      <c r="C630" s="38" t="s">
        <v>438</v>
      </c>
      <c r="D630" s="148" t="s">
        <v>424</v>
      </c>
      <c r="E630" s="150">
        <v>1.5</v>
      </c>
      <c r="F630" s="151">
        <v>0.4</v>
      </c>
      <c r="G630" s="150">
        <v>0.4</v>
      </c>
    </row>
    <row r="631" spans="1:7" s="121" customFormat="1" ht="16.5">
      <c r="A631" s="11"/>
      <c r="B631" s="12"/>
      <c r="C631" s="43" t="s">
        <v>443</v>
      </c>
      <c r="D631" s="148" t="s">
        <v>437</v>
      </c>
      <c r="E631" s="23">
        <v>100</v>
      </c>
      <c r="F631" s="52">
        <v>139</v>
      </c>
      <c r="G631" s="23">
        <v>38</v>
      </c>
    </row>
    <row r="632" spans="1:7" s="121" customFormat="1" ht="16.5">
      <c r="A632" s="11"/>
      <c r="B632" s="12"/>
      <c r="C632" s="38" t="s">
        <v>438</v>
      </c>
      <c r="D632" s="148" t="s">
        <v>424</v>
      </c>
      <c r="E632" s="150">
        <v>0.6</v>
      </c>
      <c r="F632" s="151">
        <v>0.9</v>
      </c>
      <c r="G632" s="150">
        <v>0.2</v>
      </c>
    </row>
    <row r="633" spans="1:7" s="121" customFormat="1" ht="16.5">
      <c r="A633" s="11"/>
      <c r="B633" s="12"/>
      <c r="C633" s="43" t="s">
        <v>444</v>
      </c>
      <c r="D633" s="148" t="s">
        <v>437</v>
      </c>
      <c r="E633" s="23">
        <v>92</v>
      </c>
      <c r="F633" s="52">
        <v>188</v>
      </c>
      <c r="G633" s="23">
        <v>60</v>
      </c>
    </row>
    <row r="634" spans="1:7" s="121" customFormat="1" ht="16.5">
      <c r="A634" s="11"/>
      <c r="B634" s="12"/>
      <c r="C634" s="38" t="s">
        <v>438</v>
      </c>
      <c r="D634" s="148" t="s">
        <v>424</v>
      </c>
      <c r="E634" s="150">
        <v>0.6</v>
      </c>
      <c r="F634" s="151">
        <v>1.2</v>
      </c>
      <c r="G634" s="150">
        <v>0.4</v>
      </c>
    </row>
    <row r="635" spans="1:7" s="121" customFormat="1" ht="16.5">
      <c r="A635" s="11"/>
      <c r="B635" s="12"/>
      <c r="C635" s="43" t="s">
        <v>221</v>
      </c>
      <c r="D635" s="148" t="s">
        <v>424</v>
      </c>
      <c r="E635" s="23">
        <f>E633+E631+E629+E627+E625+E621+E619+E617</f>
        <v>18972</v>
      </c>
      <c r="F635" s="52">
        <f>F633+F631+F629+F627+F625+F621+F619+F617</f>
        <v>16870</v>
      </c>
      <c r="G635" s="23">
        <f>G633+G631+G629+G627+G625+G621+G619+G617+G623</f>
        <v>16167</v>
      </c>
    </row>
    <row r="636" spans="1:7" s="121" customFormat="1" ht="15.75" customHeight="1">
      <c r="A636" s="11"/>
      <c r="B636" s="12"/>
      <c r="C636" s="289"/>
      <c r="D636" s="289"/>
      <c r="E636" s="289"/>
      <c r="F636" s="289"/>
      <c r="G636" s="289"/>
    </row>
    <row r="637" spans="1:7" s="121" customFormat="1" ht="15.75">
      <c r="A637" s="11"/>
      <c r="B637" s="12"/>
      <c r="C637" s="343" t="s">
        <v>445</v>
      </c>
      <c r="D637" s="343"/>
      <c r="E637" s="343"/>
      <c r="F637" s="343"/>
      <c r="G637" s="343"/>
    </row>
    <row r="638" spans="1:7" s="121" customFormat="1" ht="16.5">
      <c r="A638" s="11"/>
      <c r="B638" s="12"/>
      <c r="C638" s="21" t="s">
        <v>446</v>
      </c>
      <c r="D638" s="154" t="s">
        <v>363</v>
      </c>
      <c r="E638" s="43">
        <f>E639+E640</f>
        <v>153</v>
      </c>
      <c r="F638" s="122">
        <f>F639+F640</f>
        <v>159</v>
      </c>
      <c r="G638" s="47">
        <f>G639+G640</f>
        <v>156</v>
      </c>
    </row>
    <row r="639" spans="1:7" s="121" customFormat="1" ht="16.5">
      <c r="A639" s="11"/>
      <c r="B639" s="12"/>
      <c r="C639" s="24" t="s">
        <v>375</v>
      </c>
      <c r="D639" s="108" t="s">
        <v>20</v>
      </c>
      <c r="E639" s="38">
        <v>27</v>
      </c>
      <c r="F639" s="120">
        <v>30</v>
      </c>
      <c r="G639" s="38">
        <v>30</v>
      </c>
    </row>
    <row r="640" spans="1:7" s="121" customFormat="1" ht="16.5">
      <c r="A640" s="11"/>
      <c r="B640" s="12"/>
      <c r="C640" s="24" t="s">
        <v>376</v>
      </c>
      <c r="D640" s="108" t="s">
        <v>20</v>
      </c>
      <c r="E640" s="38">
        <v>126</v>
      </c>
      <c r="F640" s="120">
        <v>129</v>
      </c>
      <c r="G640" s="38">
        <v>126</v>
      </c>
    </row>
    <row r="641" spans="1:7" s="121" customFormat="1" ht="16.5">
      <c r="A641" s="11"/>
      <c r="B641" s="12"/>
      <c r="C641" s="21" t="s">
        <v>447</v>
      </c>
      <c r="D641" s="154" t="s">
        <v>363</v>
      </c>
      <c r="E641" s="21">
        <f>E642+E643</f>
        <v>5</v>
      </c>
      <c r="F641" s="122">
        <f>F642+F643</f>
        <v>5</v>
      </c>
      <c r="G641" s="47">
        <f>G642+G643</f>
        <v>2</v>
      </c>
    </row>
    <row r="642" spans="1:7" s="121" customFormat="1" ht="16.5">
      <c r="A642" s="11"/>
      <c r="B642" s="12"/>
      <c r="C642" s="24" t="s">
        <v>375</v>
      </c>
      <c r="D642" s="108" t="s">
        <v>20</v>
      </c>
      <c r="E642" s="24">
        <v>3</v>
      </c>
      <c r="F642" s="120">
        <v>4</v>
      </c>
      <c r="G642" s="38">
        <v>1</v>
      </c>
    </row>
    <row r="643" spans="1:7" s="121" customFormat="1" ht="16.5">
      <c r="A643" s="11"/>
      <c r="B643" s="12"/>
      <c r="C643" s="24" t="s">
        <v>376</v>
      </c>
      <c r="D643" s="108" t="s">
        <v>20</v>
      </c>
      <c r="E643" s="24">
        <v>2</v>
      </c>
      <c r="F643" s="120">
        <v>1</v>
      </c>
      <c r="G643" s="38">
        <v>1</v>
      </c>
    </row>
    <row r="644" spans="1:7" s="121" customFormat="1" ht="33.75">
      <c r="A644" s="11"/>
      <c r="B644" s="12"/>
      <c r="C644" s="21" t="s">
        <v>448</v>
      </c>
      <c r="D644" s="154" t="s">
        <v>363</v>
      </c>
      <c r="E644" s="21">
        <f>E645+E646</f>
        <v>5</v>
      </c>
      <c r="F644" s="122">
        <f>F645+F646</f>
        <v>5</v>
      </c>
      <c r="G644" s="47">
        <f>G645+G646</f>
        <v>2</v>
      </c>
    </row>
    <row r="645" spans="1:7" s="121" customFormat="1" ht="16.5">
      <c r="A645" s="11"/>
      <c r="B645" s="12"/>
      <c r="C645" s="24" t="s">
        <v>375</v>
      </c>
      <c r="D645" s="108" t="s">
        <v>20</v>
      </c>
      <c r="E645" s="24">
        <v>3</v>
      </c>
      <c r="F645" s="120">
        <v>4</v>
      </c>
      <c r="G645" s="38">
        <v>1</v>
      </c>
    </row>
    <row r="646" spans="1:7" s="121" customFormat="1" ht="16.5">
      <c r="A646" s="11"/>
      <c r="B646" s="12"/>
      <c r="C646" s="24" t="s">
        <v>376</v>
      </c>
      <c r="D646" s="108" t="s">
        <v>20</v>
      </c>
      <c r="E646" s="24">
        <v>2</v>
      </c>
      <c r="F646" s="120">
        <v>1</v>
      </c>
      <c r="G646" s="38">
        <v>1</v>
      </c>
    </row>
    <row r="647" spans="1:7" s="121" customFormat="1" ht="33.75">
      <c r="A647" s="11"/>
      <c r="B647" s="12"/>
      <c r="C647" s="21" t="s">
        <v>449</v>
      </c>
      <c r="D647" s="154" t="s">
        <v>363</v>
      </c>
      <c r="E647" s="21">
        <f>E648+E649</f>
        <v>5</v>
      </c>
      <c r="F647" s="122">
        <f>F648+F649</f>
        <v>5</v>
      </c>
      <c r="G647" s="47">
        <f>G648+G649</f>
        <v>2</v>
      </c>
    </row>
    <row r="648" spans="1:7" s="121" customFormat="1" ht="16.5">
      <c r="A648" s="11"/>
      <c r="B648" s="12"/>
      <c r="C648" s="24" t="s">
        <v>375</v>
      </c>
      <c r="D648" s="108" t="s">
        <v>20</v>
      </c>
      <c r="E648" s="24">
        <v>3</v>
      </c>
      <c r="F648" s="120">
        <v>4</v>
      </c>
      <c r="G648" s="38">
        <v>1</v>
      </c>
    </row>
    <row r="649" spans="1:7" s="121" customFormat="1" ht="16.5">
      <c r="A649" s="11"/>
      <c r="B649" s="12"/>
      <c r="C649" s="24" t="s">
        <v>376</v>
      </c>
      <c r="D649" s="108" t="s">
        <v>20</v>
      </c>
      <c r="E649" s="24">
        <v>2</v>
      </c>
      <c r="F649" s="120">
        <v>1</v>
      </c>
      <c r="G649" s="38">
        <v>1</v>
      </c>
    </row>
    <row r="650" spans="1:7" s="121" customFormat="1" ht="33.75">
      <c r="A650" s="11"/>
      <c r="B650" s="12"/>
      <c r="C650" s="21" t="s">
        <v>450</v>
      </c>
      <c r="D650" s="155"/>
      <c r="E650" s="156">
        <v>1</v>
      </c>
      <c r="F650" s="157">
        <v>1</v>
      </c>
      <c r="G650" s="167">
        <v>1</v>
      </c>
    </row>
    <row r="651" spans="1:7" s="121" customFormat="1" ht="16.5">
      <c r="A651" s="11"/>
      <c r="B651" s="12"/>
      <c r="C651" s="24" t="s">
        <v>375</v>
      </c>
      <c r="D651" s="155"/>
      <c r="E651" s="158">
        <v>1</v>
      </c>
      <c r="F651" s="159">
        <v>1</v>
      </c>
      <c r="G651" s="111">
        <v>1</v>
      </c>
    </row>
    <row r="652" spans="1:7" s="121" customFormat="1" ht="16.5">
      <c r="A652" s="11"/>
      <c r="B652" s="12"/>
      <c r="C652" s="24" t="s">
        <v>376</v>
      </c>
      <c r="D652" s="155"/>
      <c r="E652" s="158">
        <v>1</v>
      </c>
      <c r="F652" s="159">
        <v>1</v>
      </c>
      <c r="G652" s="111">
        <v>1</v>
      </c>
    </row>
    <row r="653" spans="1:7" s="121" customFormat="1" ht="33.75">
      <c r="A653" s="11"/>
      <c r="B653" s="12"/>
      <c r="C653" s="21" t="s">
        <v>451</v>
      </c>
      <c r="D653" s="155"/>
      <c r="E653" s="156">
        <v>1</v>
      </c>
      <c r="F653" s="157">
        <v>1</v>
      </c>
      <c r="G653" s="167">
        <v>1</v>
      </c>
    </row>
    <row r="654" spans="1:7" s="121" customFormat="1" ht="16.5">
      <c r="A654" s="11"/>
      <c r="B654" s="12"/>
      <c r="C654" s="24" t="s">
        <v>375</v>
      </c>
      <c r="D654" s="155"/>
      <c r="E654" s="158">
        <v>1</v>
      </c>
      <c r="F654" s="159">
        <v>1</v>
      </c>
      <c r="G654" s="111">
        <v>1</v>
      </c>
    </row>
    <row r="655" spans="1:7" s="121" customFormat="1" ht="16.5">
      <c r="A655" s="11"/>
      <c r="B655" s="12"/>
      <c r="C655" s="24" t="s">
        <v>376</v>
      </c>
      <c r="D655" s="155"/>
      <c r="E655" s="158">
        <v>1</v>
      </c>
      <c r="F655" s="159">
        <v>1</v>
      </c>
      <c r="G655" s="111">
        <v>1</v>
      </c>
    </row>
    <row r="656" spans="1:7" s="121" customFormat="1" ht="15.75" customHeight="1">
      <c r="A656" s="11">
        <v>402</v>
      </c>
      <c r="B656" s="37" t="s">
        <v>452</v>
      </c>
      <c r="C656" s="330"/>
      <c r="D656" s="330"/>
      <c r="E656" s="330"/>
      <c r="F656" s="330"/>
      <c r="G656" s="330"/>
    </row>
    <row r="657" spans="1:7" s="121" customFormat="1" ht="33" customHeight="1">
      <c r="A657" s="11" t="s">
        <v>453</v>
      </c>
      <c r="B657" s="12" t="s">
        <v>454</v>
      </c>
      <c r="C657" s="316" t="s">
        <v>455</v>
      </c>
      <c r="D657" s="316"/>
      <c r="E657" s="316"/>
      <c r="F657" s="316"/>
      <c r="G657" s="316"/>
    </row>
    <row r="658" spans="1:7" s="121" customFormat="1" ht="15.75" customHeight="1">
      <c r="A658" s="11">
        <v>403</v>
      </c>
      <c r="B658" s="37" t="s">
        <v>456</v>
      </c>
      <c r="C658" s="330"/>
      <c r="D658" s="330"/>
      <c r="E658" s="330"/>
      <c r="F658" s="330"/>
      <c r="G658" s="330"/>
    </row>
    <row r="659" spans="1:7" s="121" customFormat="1" ht="51" customHeight="1">
      <c r="A659" s="34" t="s">
        <v>457</v>
      </c>
      <c r="B659" s="11" t="s">
        <v>458</v>
      </c>
      <c r="C659" s="316" t="s">
        <v>459</v>
      </c>
      <c r="D659" s="316"/>
      <c r="E659" s="316"/>
      <c r="F659" s="316"/>
      <c r="G659" s="316"/>
    </row>
    <row r="660" spans="1:7" s="121" customFormat="1" ht="17.25" customHeight="1">
      <c r="A660" s="11"/>
      <c r="B660" s="11"/>
      <c r="C660" s="289"/>
      <c r="D660" s="289"/>
      <c r="E660" s="289"/>
      <c r="F660" s="289"/>
      <c r="G660" s="289"/>
    </row>
    <row r="661" spans="1:7" s="121" customFormat="1" ht="238.5" customHeight="1">
      <c r="A661" s="11" t="s">
        <v>460</v>
      </c>
      <c r="B661" s="11" t="s">
        <v>461</v>
      </c>
      <c r="C661" s="344" t="s">
        <v>462</v>
      </c>
      <c r="D661" s="344"/>
      <c r="E661" s="344"/>
      <c r="F661" s="344"/>
      <c r="G661" s="344"/>
    </row>
    <row r="662" spans="1:7" s="121" customFormat="1" ht="15.75" customHeight="1" hidden="1">
      <c r="A662" s="11"/>
      <c r="B662" s="11"/>
      <c r="C662" s="289"/>
      <c r="D662" s="289"/>
      <c r="E662" s="289"/>
      <c r="F662" s="289"/>
      <c r="G662" s="289"/>
    </row>
    <row r="663" spans="1:7" s="121" customFormat="1" ht="0.75" customHeight="1">
      <c r="A663" s="160"/>
      <c r="B663" s="160" t="s">
        <v>463</v>
      </c>
      <c r="C663" s="41" t="s">
        <v>464</v>
      </c>
      <c r="D663" s="41"/>
      <c r="E663" s="161"/>
      <c r="F663" s="162"/>
      <c r="G663" s="218"/>
    </row>
    <row r="664" spans="1:7" s="121" customFormat="1" ht="31.5" customHeight="1">
      <c r="A664" s="11" t="s">
        <v>465</v>
      </c>
      <c r="B664" s="11" t="s">
        <v>466</v>
      </c>
      <c r="C664" s="318"/>
      <c r="D664" s="318"/>
      <c r="E664" s="318"/>
      <c r="F664" s="318"/>
      <c r="G664" s="318"/>
    </row>
    <row r="665" spans="1:7" s="121" customFormat="1" ht="15.75" customHeight="1">
      <c r="A665" s="20"/>
      <c r="B665" s="20"/>
      <c r="C665" s="334" t="s">
        <v>467</v>
      </c>
      <c r="D665" s="334"/>
      <c r="E665" s="334"/>
      <c r="F665" s="334"/>
      <c r="G665" s="334"/>
    </row>
    <row r="666" spans="1:7" s="121" customFormat="1" ht="16.5">
      <c r="A666" s="11"/>
      <c r="B666" s="11"/>
      <c r="C666" s="133" t="s">
        <v>468</v>
      </c>
      <c r="D666" s="141" t="s">
        <v>20</v>
      </c>
      <c r="E666" s="13">
        <v>21</v>
      </c>
      <c r="F666" s="13">
        <v>23</v>
      </c>
      <c r="G666" s="13">
        <v>29</v>
      </c>
    </row>
    <row r="667" spans="1:7" s="121" customFormat="1" ht="33.75">
      <c r="A667" s="11"/>
      <c r="B667" s="11"/>
      <c r="C667" s="14" t="s">
        <v>469</v>
      </c>
      <c r="D667" s="141" t="s">
        <v>20</v>
      </c>
      <c r="E667" s="13">
        <v>5</v>
      </c>
      <c r="F667" s="13">
        <v>4</v>
      </c>
      <c r="G667" s="13">
        <v>3</v>
      </c>
    </row>
    <row r="668" spans="1:7" s="121" customFormat="1" ht="15.75" customHeight="1">
      <c r="A668" s="11"/>
      <c r="B668" s="11"/>
      <c r="C668" s="336"/>
      <c r="D668" s="336"/>
      <c r="E668" s="336"/>
      <c r="F668" s="336"/>
      <c r="G668" s="336"/>
    </row>
    <row r="669" spans="1:7" s="121" customFormat="1" ht="15.75">
      <c r="A669" s="11"/>
      <c r="B669" s="11"/>
      <c r="C669" s="343" t="s">
        <v>470</v>
      </c>
      <c r="D669" s="343"/>
      <c r="E669" s="343"/>
      <c r="F669" s="343"/>
      <c r="G669" s="343"/>
    </row>
    <row r="670" spans="1:7" s="121" customFormat="1" ht="16.5">
      <c r="A670" s="11"/>
      <c r="B670" s="11"/>
      <c r="C670" s="141" t="s">
        <v>471</v>
      </c>
      <c r="D670" s="141" t="s">
        <v>20</v>
      </c>
      <c r="E670" s="163">
        <v>100</v>
      </c>
      <c r="F670" s="163">
        <v>152</v>
      </c>
      <c r="G670" s="163">
        <v>107</v>
      </c>
    </row>
    <row r="671" spans="1:7" s="121" customFormat="1" ht="16.5">
      <c r="A671" s="11"/>
      <c r="B671" s="11"/>
      <c r="C671" s="141" t="s">
        <v>472</v>
      </c>
      <c r="D671" s="141" t="s">
        <v>20</v>
      </c>
      <c r="E671" s="163">
        <v>89</v>
      </c>
      <c r="F671" s="163">
        <v>92</v>
      </c>
      <c r="G671" s="163">
        <v>88</v>
      </c>
    </row>
    <row r="672" spans="1:7" s="121" customFormat="1" ht="16.5">
      <c r="A672" s="11"/>
      <c r="B672" s="11"/>
      <c r="C672" s="141" t="s">
        <v>473</v>
      </c>
      <c r="D672" s="141" t="s">
        <v>20</v>
      </c>
      <c r="E672" s="163">
        <v>30</v>
      </c>
      <c r="F672" s="163">
        <v>53</v>
      </c>
      <c r="G672" s="163">
        <v>32</v>
      </c>
    </row>
    <row r="673" spans="1:7" s="121" customFormat="1" ht="16.5">
      <c r="A673" s="11"/>
      <c r="B673" s="11"/>
      <c r="C673" s="141" t="s">
        <v>474</v>
      </c>
      <c r="D673" s="141" t="s">
        <v>20</v>
      </c>
      <c r="E673" s="163">
        <v>123</v>
      </c>
      <c r="F673" s="163">
        <v>147</v>
      </c>
      <c r="G673" s="163">
        <v>112</v>
      </c>
    </row>
    <row r="674" spans="1:7" s="121" customFormat="1" ht="16.5">
      <c r="A674" s="11"/>
      <c r="B674" s="11"/>
      <c r="C674" s="141" t="s">
        <v>475</v>
      </c>
      <c r="D674" s="141" t="s">
        <v>20</v>
      </c>
      <c r="E674" s="163">
        <v>59</v>
      </c>
      <c r="F674" s="163">
        <v>61</v>
      </c>
      <c r="G674" s="163">
        <v>25</v>
      </c>
    </row>
    <row r="675" spans="1:7" s="121" customFormat="1" ht="16.5">
      <c r="A675" s="11"/>
      <c r="B675" s="11"/>
      <c r="C675" s="141" t="s">
        <v>476</v>
      </c>
      <c r="D675" s="141" t="s">
        <v>20</v>
      </c>
      <c r="E675" s="163">
        <v>76</v>
      </c>
      <c r="F675" s="163">
        <v>124</v>
      </c>
      <c r="G675" s="163">
        <v>99</v>
      </c>
    </row>
    <row r="676" spans="1:7" s="121" customFormat="1" ht="33.75">
      <c r="A676" s="11"/>
      <c r="B676" s="11"/>
      <c r="C676" s="141" t="s">
        <v>477</v>
      </c>
      <c r="D676" s="141" t="s">
        <v>20</v>
      </c>
      <c r="E676" s="163">
        <v>42</v>
      </c>
      <c r="F676" s="163">
        <v>28</v>
      </c>
      <c r="G676" s="163">
        <v>26</v>
      </c>
    </row>
    <row r="677" spans="1:7" s="121" customFormat="1" ht="15.75" customHeight="1">
      <c r="A677" s="11"/>
      <c r="B677" s="11"/>
      <c r="C677" s="336"/>
      <c r="D677" s="336"/>
      <c r="E677" s="336"/>
      <c r="F677" s="336"/>
      <c r="G677" s="336"/>
    </row>
    <row r="678" spans="1:7" s="121" customFormat="1" ht="15.75">
      <c r="A678" s="11"/>
      <c r="B678" s="11"/>
      <c r="C678" s="343" t="s">
        <v>478</v>
      </c>
      <c r="D678" s="343"/>
      <c r="E678" s="343"/>
      <c r="F678" s="343"/>
      <c r="G678" s="343"/>
    </row>
    <row r="679" spans="1:7" s="121" customFormat="1" ht="16.5">
      <c r="A679" s="11"/>
      <c r="B679" s="11"/>
      <c r="C679" s="141" t="s">
        <v>479</v>
      </c>
      <c r="D679" s="141" t="s">
        <v>20</v>
      </c>
      <c r="E679" s="13">
        <v>77</v>
      </c>
      <c r="F679" s="13">
        <v>123</v>
      </c>
      <c r="G679" s="13">
        <v>78</v>
      </c>
    </row>
    <row r="680" spans="1:7" s="121" customFormat="1" ht="16.5">
      <c r="A680" s="11"/>
      <c r="B680" s="11"/>
      <c r="C680" s="141" t="s">
        <v>480</v>
      </c>
      <c r="D680" s="141" t="s">
        <v>20</v>
      </c>
      <c r="E680" s="13">
        <v>23</v>
      </c>
      <c r="F680" s="13">
        <v>29</v>
      </c>
      <c r="G680" s="13">
        <v>29</v>
      </c>
    </row>
    <row r="681" spans="1:7" s="121" customFormat="1" ht="16.5">
      <c r="A681" s="11"/>
      <c r="B681" s="11"/>
      <c r="C681" s="141" t="s">
        <v>481</v>
      </c>
      <c r="D681" s="141" t="s">
        <v>20</v>
      </c>
      <c r="E681" s="13">
        <v>0</v>
      </c>
      <c r="F681" s="13">
        <v>0</v>
      </c>
      <c r="G681" s="13">
        <v>0</v>
      </c>
    </row>
    <row r="682" spans="1:7" s="121" customFormat="1" ht="15.75" customHeight="1">
      <c r="A682" s="11"/>
      <c r="B682" s="11"/>
      <c r="C682" s="336"/>
      <c r="D682" s="336"/>
      <c r="E682" s="336"/>
      <c r="F682" s="336"/>
      <c r="G682" s="336"/>
    </row>
    <row r="683" spans="1:7" s="121" customFormat="1" ht="36.75" customHeight="1">
      <c r="A683" s="11"/>
      <c r="B683" s="11"/>
      <c r="C683" s="335" t="s">
        <v>482</v>
      </c>
      <c r="D683" s="335"/>
      <c r="E683" s="335"/>
      <c r="F683" s="335"/>
      <c r="G683" s="335"/>
    </row>
    <row r="684" spans="1:7" s="121" customFormat="1" ht="15.75" customHeight="1">
      <c r="A684" s="11" t="s">
        <v>483</v>
      </c>
      <c r="B684" s="11" t="s">
        <v>484</v>
      </c>
      <c r="C684" s="318"/>
      <c r="D684" s="318"/>
      <c r="E684" s="318"/>
      <c r="F684" s="318"/>
      <c r="G684" s="318"/>
    </row>
    <row r="685" spans="1:7" s="121" customFormat="1" ht="15.75">
      <c r="A685" s="20"/>
      <c r="B685" s="20"/>
      <c r="C685" s="343" t="s">
        <v>485</v>
      </c>
      <c r="D685" s="343"/>
      <c r="E685" s="343"/>
      <c r="F685" s="343"/>
      <c r="G685" s="343"/>
    </row>
    <row r="686" spans="1:7" s="121" customFormat="1" ht="16.5">
      <c r="A686" s="20"/>
      <c r="B686" s="20"/>
      <c r="C686" s="14" t="s">
        <v>486</v>
      </c>
      <c r="D686" s="14" t="s">
        <v>20</v>
      </c>
      <c r="E686" s="13">
        <v>1</v>
      </c>
      <c r="F686" s="13">
        <v>3</v>
      </c>
      <c r="G686" s="13">
        <v>1</v>
      </c>
    </row>
    <row r="687" spans="1:7" s="121" customFormat="1" ht="33.75">
      <c r="A687" s="11"/>
      <c r="B687" s="11"/>
      <c r="C687" s="14" t="s">
        <v>487</v>
      </c>
      <c r="D687" s="14" t="s">
        <v>20</v>
      </c>
      <c r="E687" s="13">
        <v>22</v>
      </c>
      <c r="F687" s="13">
        <v>9</v>
      </c>
      <c r="G687" s="142">
        <v>81.5</v>
      </c>
    </row>
    <row r="688" spans="1:7" s="121" customFormat="1" ht="16.5">
      <c r="A688" s="11"/>
      <c r="B688" s="11"/>
      <c r="C688" s="14" t="s">
        <v>488</v>
      </c>
      <c r="D688" s="14" t="s">
        <v>20</v>
      </c>
      <c r="E688" s="13">
        <v>22</v>
      </c>
      <c r="F688" s="13">
        <v>27</v>
      </c>
      <c r="G688" s="142">
        <v>81.5</v>
      </c>
    </row>
    <row r="689" spans="1:7" s="121" customFormat="1" ht="16.5">
      <c r="A689" s="11"/>
      <c r="B689" s="11"/>
      <c r="C689" s="14" t="s">
        <v>489</v>
      </c>
      <c r="D689" s="14" t="s">
        <v>20</v>
      </c>
      <c r="E689" s="13">
        <v>22</v>
      </c>
      <c r="F689" s="13">
        <v>21</v>
      </c>
      <c r="G689" s="13">
        <v>15</v>
      </c>
    </row>
    <row r="690" spans="1:7" s="121" customFormat="1" ht="33.75">
      <c r="A690" s="11"/>
      <c r="B690" s="11"/>
      <c r="C690" s="14" t="s">
        <v>490</v>
      </c>
      <c r="D690" s="14"/>
      <c r="E690" s="165">
        <v>4</v>
      </c>
      <c r="F690" s="165">
        <v>11.7</v>
      </c>
      <c r="G690" s="165">
        <v>3.9</v>
      </c>
    </row>
    <row r="691" spans="1:7" s="121" customFormat="1" ht="33.75">
      <c r="A691" s="11"/>
      <c r="B691" s="11"/>
      <c r="C691" s="14" t="s">
        <v>491</v>
      </c>
      <c r="D691" s="14"/>
      <c r="E691" s="165">
        <v>0.1</v>
      </c>
      <c r="F691" s="165">
        <v>0.1</v>
      </c>
      <c r="G691" s="165">
        <v>0.6</v>
      </c>
    </row>
    <row r="692" spans="1:7" s="121" customFormat="1" ht="33.75">
      <c r="A692" s="11"/>
      <c r="B692" s="11"/>
      <c r="C692" s="14" t="s">
        <v>492</v>
      </c>
      <c r="D692" s="14"/>
      <c r="E692" s="165">
        <v>6.5</v>
      </c>
      <c r="F692" s="165">
        <v>18.9</v>
      </c>
      <c r="G692" s="165">
        <v>6.4</v>
      </c>
    </row>
    <row r="693" spans="1:7" s="121" customFormat="1" ht="15.75" customHeight="1">
      <c r="A693" s="11"/>
      <c r="B693" s="11"/>
      <c r="C693" s="318"/>
      <c r="D693" s="318"/>
      <c r="E693" s="318"/>
      <c r="F693" s="318"/>
      <c r="G693" s="318"/>
    </row>
    <row r="694" spans="1:7" s="121" customFormat="1" ht="15.75" customHeight="1">
      <c r="A694" s="11"/>
      <c r="B694" s="11"/>
      <c r="C694" s="295" t="s">
        <v>493</v>
      </c>
      <c r="D694" s="295"/>
      <c r="E694" s="295"/>
      <c r="F694" s="295"/>
      <c r="G694" s="295"/>
    </row>
    <row r="695" spans="1:7" s="121" customFormat="1" ht="16.5">
      <c r="A695" s="11"/>
      <c r="B695" s="11"/>
      <c r="C695" s="14" t="s">
        <v>494</v>
      </c>
      <c r="D695" s="14" t="s">
        <v>78</v>
      </c>
      <c r="E695" s="166">
        <v>0.12195121951219512</v>
      </c>
      <c r="F695" s="166">
        <v>0.08</v>
      </c>
      <c r="G695" s="166">
        <v>0.08</v>
      </c>
    </row>
    <row r="696" spans="1:7" s="121" customFormat="1" ht="16.5">
      <c r="A696" s="11"/>
      <c r="B696" s="11"/>
      <c r="C696" s="14" t="s">
        <v>495</v>
      </c>
      <c r="D696" s="14" t="s">
        <v>78</v>
      </c>
      <c r="E696" s="166">
        <v>0.1951219512195122</v>
      </c>
      <c r="F696" s="166">
        <v>0.16</v>
      </c>
      <c r="G696" s="166">
        <v>0.19</v>
      </c>
    </row>
    <row r="697" spans="1:7" s="121" customFormat="1" ht="16.5">
      <c r="A697" s="11"/>
      <c r="B697" s="11"/>
      <c r="C697" s="14" t="s">
        <v>496</v>
      </c>
      <c r="D697" s="14" t="s">
        <v>78</v>
      </c>
      <c r="E697" s="166">
        <v>0.024390243902439025</v>
      </c>
      <c r="F697" s="166">
        <v>0.03</v>
      </c>
      <c r="G697" s="166">
        <v>0.03</v>
      </c>
    </row>
    <row r="698" spans="1:7" s="121" customFormat="1" ht="16.5">
      <c r="A698" s="11"/>
      <c r="B698" s="11"/>
      <c r="C698" s="14" t="s">
        <v>497</v>
      </c>
      <c r="D698" s="14" t="s">
        <v>78</v>
      </c>
      <c r="E698" s="166">
        <v>0.12195121951219512</v>
      </c>
      <c r="F698" s="166">
        <v>0.08</v>
      </c>
      <c r="G698" s="166">
        <v>0.08</v>
      </c>
    </row>
    <row r="699" spans="1:7" s="121" customFormat="1" ht="16.5">
      <c r="A699" s="11"/>
      <c r="B699" s="11"/>
      <c r="C699" s="14" t="s">
        <v>498</v>
      </c>
      <c r="D699" s="14" t="s">
        <v>78</v>
      </c>
      <c r="E699" s="166">
        <v>0.04878048780487805</v>
      </c>
      <c r="F699" s="166">
        <v>0.05</v>
      </c>
      <c r="G699" s="166">
        <v>0.06</v>
      </c>
    </row>
    <row r="700" spans="1:7" s="121" customFormat="1" ht="16.5">
      <c r="A700" s="11"/>
      <c r="B700" s="11"/>
      <c r="C700" s="14" t="s">
        <v>499</v>
      </c>
      <c r="D700" s="14" t="s">
        <v>78</v>
      </c>
      <c r="E700" s="166">
        <v>0.2682926829268293</v>
      </c>
      <c r="F700" s="166">
        <v>0.32</v>
      </c>
      <c r="G700" s="166">
        <v>0.31</v>
      </c>
    </row>
    <row r="701" spans="1:7" s="121" customFormat="1" ht="16.5">
      <c r="A701" s="11"/>
      <c r="B701" s="11"/>
      <c r="C701" s="14" t="s">
        <v>500</v>
      </c>
      <c r="D701" s="14" t="s">
        <v>78</v>
      </c>
      <c r="E701" s="166">
        <v>0.04878048780487805</v>
      </c>
      <c r="F701" s="166">
        <v>0.08</v>
      </c>
      <c r="G701" s="166">
        <v>0.08</v>
      </c>
    </row>
    <row r="702" spans="1:7" s="121" customFormat="1" ht="16.5">
      <c r="A702" s="11"/>
      <c r="B702" s="11"/>
      <c r="C702" s="14" t="s">
        <v>501</v>
      </c>
      <c r="D702" s="14" t="s">
        <v>78</v>
      </c>
      <c r="E702" s="166">
        <v>0</v>
      </c>
      <c r="F702" s="166">
        <v>0</v>
      </c>
      <c r="G702" s="166">
        <v>0</v>
      </c>
    </row>
    <row r="703" spans="1:7" s="121" customFormat="1" ht="16.5">
      <c r="A703" s="11"/>
      <c r="B703" s="11"/>
      <c r="C703" s="14" t="s">
        <v>502</v>
      </c>
      <c r="D703" s="14" t="s">
        <v>78</v>
      </c>
      <c r="E703" s="166">
        <v>0.17073170731707318</v>
      </c>
      <c r="F703" s="166">
        <v>0.19</v>
      </c>
      <c r="G703" s="166">
        <v>0.17</v>
      </c>
    </row>
    <row r="704" spans="1:7" s="121" customFormat="1" ht="15.75" customHeight="1">
      <c r="A704" s="11"/>
      <c r="B704" s="11"/>
      <c r="C704" s="289"/>
      <c r="D704" s="289"/>
      <c r="E704" s="289"/>
      <c r="F704" s="289"/>
      <c r="G704" s="289"/>
    </row>
    <row r="705" spans="1:7" s="121" customFormat="1" ht="15.75" customHeight="1">
      <c r="A705" s="11"/>
      <c r="B705" s="11"/>
      <c r="C705" s="311" t="s">
        <v>503</v>
      </c>
      <c r="D705" s="311"/>
      <c r="E705" s="311"/>
      <c r="F705" s="311"/>
      <c r="G705" s="311"/>
    </row>
    <row r="706" spans="1:7" s="121" customFormat="1" ht="16.5">
      <c r="A706" s="11"/>
      <c r="B706" s="11"/>
      <c r="C706" s="14" t="s">
        <v>494</v>
      </c>
      <c r="D706" s="32" t="s">
        <v>78</v>
      </c>
      <c r="E706" s="85" t="s">
        <v>206</v>
      </c>
      <c r="F706" s="85" t="s">
        <v>206</v>
      </c>
      <c r="G706" s="85" t="s">
        <v>206</v>
      </c>
    </row>
    <row r="707" spans="1:7" s="121" customFormat="1" ht="16.5">
      <c r="A707" s="11"/>
      <c r="B707" s="11"/>
      <c r="C707" s="14" t="s">
        <v>495</v>
      </c>
      <c r="D707" s="32" t="s">
        <v>78</v>
      </c>
      <c r="E707" s="85" t="s">
        <v>206</v>
      </c>
      <c r="F707" s="85" t="s">
        <v>206</v>
      </c>
      <c r="G707" s="85">
        <v>1</v>
      </c>
    </row>
    <row r="708" spans="1:7" s="121" customFormat="1" ht="16.5">
      <c r="A708" s="11"/>
      <c r="B708" s="11"/>
      <c r="C708" s="14" t="s">
        <v>496</v>
      </c>
      <c r="D708" s="32" t="s">
        <v>78</v>
      </c>
      <c r="E708" s="85" t="s">
        <v>206</v>
      </c>
      <c r="F708" s="85" t="s">
        <v>206</v>
      </c>
      <c r="G708" s="85" t="s">
        <v>206</v>
      </c>
    </row>
    <row r="709" spans="1:7" s="121" customFormat="1" ht="16.5">
      <c r="A709" s="11"/>
      <c r="B709" s="11"/>
      <c r="C709" s="14" t="s">
        <v>497</v>
      </c>
      <c r="D709" s="32" t="s">
        <v>78</v>
      </c>
      <c r="E709" s="85" t="s">
        <v>206</v>
      </c>
      <c r="F709" s="85" t="s">
        <v>206</v>
      </c>
      <c r="G709" s="85" t="s">
        <v>206</v>
      </c>
    </row>
    <row r="710" spans="1:7" s="121" customFormat="1" ht="16.5">
      <c r="A710" s="11"/>
      <c r="B710" s="11"/>
      <c r="C710" s="14" t="s">
        <v>498</v>
      </c>
      <c r="D710" s="32" t="s">
        <v>78</v>
      </c>
      <c r="E710" s="85" t="s">
        <v>206</v>
      </c>
      <c r="F710" s="85" t="s">
        <v>206</v>
      </c>
      <c r="G710" s="85" t="s">
        <v>206</v>
      </c>
    </row>
    <row r="711" spans="1:7" s="121" customFormat="1" ht="16.5">
      <c r="A711" s="11"/>
      <c r="B711" s="11"/>
      <c r="C711" s="14" t="s">
        <v>499</v>
      </c>
      <c r="D711" s="32" t="s">
        <v>78</v>
      </c>
      <c r="E711" s="85" t="s">
        <v>206</v>
      </c>
      <c r="F711" s="85">
        <v>0.667</v>
      </c>
      <c r="G711" s="85" t="s">
        <v>206</v>
      </c>
    </row>
    <row r="712" spans="1:7" s="121" customFormat="1" ht="16.5">
      <c r="A712" s="11"/>
      <c r="B712" s="11"/>
      <c r="C712" s="14" t="s">
        <v>500</v>
      </c>
      <c r="D712" s="164" t="s">
        <v>78</v>
      </c>
      <c r="E712" s="85" t="s">
        <v>206</v>
      </c>
      <c r="F712" s="85">
        <v>0.33299999999999996</v>
      </c>
      <c r="G712" s="85" t="s">
        <v>206</v>
      </c>
    </row>
    <row r="713" spans="1:7" s="121" customFormat="1" ht="16.5">
      <c r="A713" s="11"/>
      <c r="B713" s="11"/>
      <c r="C713" s="14" t="s">
        <v>501</v>
      </c>
      <c r="D713" s="32" t="s">
        <v>78</v>
      </c>
      <c r="E713" s="85" t="s">
        <v>206</v>
      </c>
      <c r="F713" s="85" t="s">
        <v>206</v>
      </c>
      <c r="G713" s="85" t="s">
        <v>206</v>
      </c>
    </row>
    <row r="714" spans="1:7" s="121" customFormat="1" ht="16.5">
      <c r="A714" s="11"/>
      <c r="B714" s="11"/>
      <c r="C714" s="14" t="s">
        <v>502</v>
      </c>
      <c r="D714" s="164" t="s">
        <v>78</v>
      </c>
      <c r="E714" s="85">
        <v>1</v>
      </c>
      <c r="F714" s="85" t="s">
        <v>206</v>
      </c>
      <c r="G714" s="85" t="s">
        <v>206</v>
      </c>
    </row>
    <row r="715" spans="1:7" s="121" customFormat="1" ht="30.75" customHeight="1">
      <c r="A715" s="11" t="s">
        <v>504</v>
      </c>
      <c r="B715" s="11" t="s">
        <v>505</v>
      </c>
      <c r="C715" s="294" t="s">
        <v>506</v>
      </c>
      <c r="D715" s="294"/>
      <c r="E715" s="294"/>
      <c r="F715" s="294"/>
      <c r="G715" s="294"/>
    </row>
    <row r="716" spans="1:7" s="121" customFormat="1" ht="15.75" customHeight="1">
      <c r="A716" s="11">
        <v>404</v>
      </c>
      <c r="B716" s="40" t="s">
        <v>507</v>
      </c>
      <c r="C716" s="330"/>
      <c r="D716" s="330"/>
      <c r="E716" s="330"/>
      <c r="F716" s="330"/>
      <c r="G716" s="330"/>
    </row>
    <row r="717" spans="1:7" s="121" customFormat="1" ht="33.75">
      <c r="A717" s="11" t="s">
        <v>508</v>
      </c>
      <c r="B717" s="11" t="s">
        <v>509</v>
      </c>
      <c r="C717" s="330"/>
      <c r="D717" s="330"/>
      <c r="E717" s="330"/>
      <c r="F717" s="330"/>
      <c r="G717" s="330"/>
    </row>
    <row r="718" spans="1:7" s="121" customFormat="1" ht="33.75">
      <c r="A718" s="11" t="s">
        <v>510</v>
      </c>
      <c r="B718" s="11" t="s">
        <v>511</v>
      </c>
      <c r="C718" s="330"/>
      <c r="D718" s="330"/>
      <c r="E718" s="330"/>
      <c r="F718" s="330"/>
      <c r="G718" s="330"/>
    </row>
    <row r="719" spans="1:7" s="121" customFormat="1" ht="16.5" customHeight="1">
      <c r="A719" s="20"/>
      <c r="B719" s="20"/>
      <c r="C719" s="334" t="s">
        <v>512</v>
      </c>
      <c r="D719" s="334"/>
      <c r="E719" s="334"/>
      <c r="F719" s="334"/>
      <c r="G719" s="334"/>
    </row>
    <row r="720" spans="1:7" s="121" customFormat="1" ht="16.5">
      <c r="A720" s="11"/>
      <c r="B720" s="11"/>
      <c r="C720" s="14" t="s">
        <v>384</v>
      </c>
      <c r="D720" s="14" t="s">
        <v>513</v>
      </c>
      <c r="E720" s="167">
        <f>E721+E722</f>
        <v>63</v>
      </c>
      <c r="F720" s="157">
        <f>F721+F722</f>
        <v>119</v>
      </c>
      <c r="G720" s="167">
        <f>G721+G722</f>
        <v>65</v>
      </c>
    </row>
    <row r="721" spans="1:7" s="121" customFormat="1" ht="16.5">
      <c r="A721" s="11"/>
      <c r="B721" s="11"/>
      <c r="C721" s="24" t="s">
        <v>375</v>
      </c>
      <c r="D721" s="14" t="s">
        <v>424</v>
      </c>
      <c r="E721" s="165">
        <v>19</v>
      </c>
      <c r="F721" s="168">
        <v>16</v>
      </c>
      <c r="G721" s="165">
        <v>16</v>
      </c>
    </row>
    <row r="722" spans="1:7" s="121" customFormat="1" ht="16.5">
      <c r="A722" s="11"/>
      <c r="B722" s="11"/>
      <c r="C722" s="24" t="s">
        <v>376</v>
      </c>
      <c r="D722" s="14" t="s">
        <v>424</v>
      </c>
      <c r="E722" s="165">
        <v>44</v>
      </c>
      <c r="F722" s="168">
        <v>103</v>
      </c>
      <c r="G722" s="165">
        <v>49</v>
      </c>
    </row>
    <row r="723" spans="1:7" s="121" customFormat="1" ht="16.5">
      <c r="A723" s="11"/>
      <c r="B723" s="11"/>
      <c r="C723" s="14" t="s">
        <v>385</v>
      </c>
      <c r="D723" s="14" t="s">
        <v>513</v>
      </c>
      <c r="E723" s="157">
        <f>+E724+E725</f>
        <v>91.8</v>
      </c>
      <c r="F723" s="157">
        <f>F724+F725</f>
        <v>199.5</v>
      </c>
      <c r="G723" s="167">
        <f>G724+G725</f>
        <v>348</v>
      </c>
    </row>
    <row r="724" spans="1:7" s="121" customFormat="1" ht="16.5">
      <c r="A724" s="11"/>
      <c r="B724" s="11"/>
      <c r="C724" s="24" t="s">
        <v>375</v>
      </c>
      <c r="D724" s="14" t="s">
        <v>424</v>
      </c>
      <c r="E724" s="169">
        <v>8</v>
      </c>
      <c r="F724" s="168">
        <v>51</v>
      </c>
      <c r="G724" s="165">
        <v>104</v>
      </c>
    </row>
    <row r="725" spans="1:7" s="121" customFormat="1" ht="16.5">
      <c r="A725" s="11"/>
      <c r="B725" s="11"/>
      <c r="C725" s="24" t="s">
        <v>376</v>
      </c>
      <c r="D725" s="14" t="s">
        <v>424</v>
      </c>
      <c r="E725" s="169">
        <v>83.8</v>
      </c>
      <c r="F725" s="168">
        <v>148.5</v>
      </c>
      <c r="G725" s="165">
        <v>244</v>
      </c>
    </row>
    <row r="726" spans="1:7" s="121" customFormat="1" ht="16.5">
      <c r="A726" s="11"/>
      <c r="B726" s="11"/>
      <c r="C726" s="14" t="s">
        <v>386</v>
      </c>
      <c r="D726" s="14" t="s">
        <v>513</v>
      </c>
      <c r="E726" s="157">
        <f>+E727+E728</f>
        <v>2086.8</v>
      </c>
      <c r="F726" s="157">
        <f>F727+F728</f>
        <v>1950.5</v>
      </c>
      <c r="G726" s="167">
        <f>G727+G728</f>
        <v>863.5</v>
      </c>
    </row>
    <row r="727" spans="1:7" s="121" customFormat="1" ht="16.5">
      <c r="A727" s="11"/>
      <c r="B727" s="11"/>
      <c r="C727" s="24" t="s">
        <v>375</v>
      </c>
      <c r="D727" s="14" t="s">
        <v>424</v>
      </c>
      <c r="E727" s="169">
        <v>592</v>
      </c>
      <c r="F727" s="168">
        <v>418</v>
      </c>
      <c r="G727" s="165">
        <v>223</v>
      </c>
    </row>
    <row r="728" spans="1:7" s="121" customFormat="1" ht="16.5">
      <c r="A728" s="11"/>
      <c r="B728" s="11"/>
      <c r="C728" s="24" t="s">
        <v>376</v>
      </c>
      <c r="D728" s="14" t="s">
        <v>424</v>
      </c>
      <c r="E728" s="169">
        <v>1494.8</v>
      </c>
      <c r="F728" s="168">
        <v>1532.5</v>
      </c>
      <c r="G728" s="165">
        <v>640.5</v>
      </c>
    </row>
    <row r="729" spans="1:7" s="121" customFormat="1" ht="16.5" customHeight="1">
      <c r="A729" s="11"/>
      <c r="B729" s="11"/>
      <c r="C729" s="14" t="s">
        <v>514</v>
      </c>
      <c r="D729" s="14" t="s">
        <v>513</v>
      </c>
      <c r="E729" s="345"/>
      <c r="F729" s="157">
        <f>F730+F731</f>
        <v>313</v>
      </c>
      <c r="G729" s="167">
        <f>G730+G731</f>
        <v>227</v>
      </c>
    </row>
    <row r="730" spans="1:7" s="121" customFormat="1" ht="16.5">
      <c r="A730" s="11"/>
      <c r="B730" s="11"/>
      <c r="C730" s="24" t="s">
        <v>375</v>
      </c>
      <c r="D730" s="14" t="s">
        <v>424</v>
      </c>
      <c r="E730" s="345"/>
      <c r="F730" s="168">
        <v>155</v>
      </c>
      <c r="G730" s="165">
        <v>136</v>
      </c>
    </row>
    <row r="731" spans="1:7" s="121" customFormat="1" ht="16.5">
      <c r="A731" s="11"/>
      <c r="B731" s="11"/>
      <c r="C731" s="24" t="s">
        <v>376</v>
      </c>
      <c r="D731" s="14" t="s">
        <v>424</v>
      </c>
      <c r="E731" s="345"/>
      <c r="F731" s="168">
        <v>158</v>
      </c>
      <c r="G731" s="165">
        <v>91</v>
      </c>
    </row>
    <row r="732" spans="1:7" s="121" customFormat="1" ht="16.5">
      <c r="A732" s="11"/>
      <c r="B732" s="11"/>
      <c r="C732" s="14" t="s">
        <v>387</v>
      </c>
      <c r="D732" s="14" t="s">
        <v>513</v>
      </c>
      <c r="E732" s="167">
        <f>E733+E734</f>
        <v>1946.4</v>
      </c>
      <c r="F732" s="157">
        <f>F733+F734</f>
        <v>1165</v>
      </c>
      <c r="G732" s="167">
        <f>G733+G734</f>
        <v>696</v>
      </c>
    </row>
    <row r="733" spans="1:7" s="121" customFormat="1" ht="16.5">
      <c r="A733" s="11"/>
      <c r="B733" s="11"/>
      <c r="C733" s="24" t="s">
        <v>375</v>
      </c>
      <c r="D733" s="14" t="s">
        <v>424</v>
      </c>
      <c r="E733" s="165">
        <v>0</v>
      </c>
      <c r="F733" s="168">
        <v>0</v>
      </c>
      <c r="G733" s="165">
        <v>0</v>
      </c>
    </row>
    <row r="734" spans="1:7" s="121" customFormat="1" ht="16.5">
      <c r="A734" s="11"/>
      <c r="B734" s="11"/>
      <c r="C734" s="24" t="s">
        <v>376</v>
      </c>
      <c r="D734" s="14" t="s">
        <v>424</v>
      </c>
      <c r="E734" s="165">
        <v>1946.4</v>
      </c>
      <c r="F734" s="168">
        <v>1165</v>
      </c>
      <c r="G734" s="165">
        <v>696</v>
      </c>
    </row>
    <row r="735" spans="1:7" s="121" customFormat="1" ht="16.5">
      <c r="A735" s="11"/>
      <c r="B735" s="11"/>
      <c r="C735" s="14" t="s">
        <v>515</v>
      </c>
      <c r="D735" s="14" t="s">
        <v>424</v>
      </c>
      <c r="E735" s="157">
        <f>+E732+E723+E720+E726</f>
        <v>4188</v>
      </c>
      <c r="F735" s="157">
        <f>+F732+F723+F720+F726+F729</f>
        <v>3747</v>
      </c>
      <c r="G735" s="167">
        <f>+G732+G723+G720+G726+G729</f>
        <v>2199.5</v>
      </c>
    </row>
    <row r="736" spans="1:7" s="121" customFormat="1" ht="16.5">
      <c r="A736" s="11"/>
      <c r="B736" s="11"/>
      <c r="C736" s="14" t="s">
        <v>516</v>
      </c>
      <c r="D736" s="14" t="s">
        <v>424</v>
      </c>
      <c r="E736" s="168">
        <f>E721+E724+E733+E727</f>
        <v>619</v>
      </c>
      <c r="F736" s="168">
        <f>F721+F724+F733+F727+F730</f>
        <v>640</v>
      </c>
      <c r="G736" s="165">
        <f>G721+G724+G733+G727+G730</f>
        <v>479</v>
      </c>
    </row>
    <row r="737" spans="1:7" s="121" customFormat="1" ht="16.5">
      <c r="A737" s="11"/>
      <c r="B737" s="11"/>
      <c r="C737" s="14" t="s">
        <v>517</v>
      </c>
      <c r="D737" s="14" t="s">
        <v>424</v>
      </c>
      <c r="E737" s="168">
        <f>E722+E725+E734+E728</f>
        <v>3569</v>
      </c>
      <c r="F737" s="168">
        <f>F722+F725+F734+F728+F731</f>
        <v>3107</v>
      </c>
      <c r="G737" s="165">
        <f>G722+G725+G734+G728+G731</f>
        <v>1720.5</v>
      </c>
    </row>
    <row r="738" spans="1:7" s="121" customFormat="1" ht="16.5">
      <c r="A738" s="11"/>
      <c r="B738" s="11"/>
      <c r="C738" s="141" t="s">
        <v>518</v>
      </c>
      <c r="D738" s="141" t="s">
        <v>45</v>
      </c>
      <c r="E738" s="279">
        <v>59100.95</v>
      </c>
      <c r="F738" s="279">
        <v>68823</v>
      </c>
      <c r="G738" s="279">
        <v>31989</v>
      </c>
    </row>
    <row r="739" spans="1:7" s="121" customFormat="1" ht="15.75" customHeight="1">
      <c r="A739" s="11"/>
      <c r="B739" s="11"/>
      <c r="C739" s="318"/>
      <c r="D739" s="318"/>
      <c r="E739" s="318"/>
      <c r="F739" s="318"/>
      <c r="G739" s="318"/>
    </row>
    <row r="740" spans="1:7" s="121" customFormat="1" ht="15" customHeight="1">
      <c r="A740" s="11"/>
      <c r="B740" s="11"/>
      <c r="C740" s="334" t="s">
        <v>519</v>
      </c>
      <c r="D740" s="334"/>
      <c r="E740" s="334"/>
      <c r="F740" s="334"/>
      <c r="G740" s="334"/>
    </row>
    <row r="741" spans="1:7" s="121" customFormat="1" ht="33.75">
      <c r="A741" s="11"/>
      <c r="B741" s="11"/>
      <c r="C741" s="21" t="s">
        <v>434</v>
      </c>
      <c r="D741" s="14" t="s">
        <v>513</v>
      </c>
      <c r="E741" s="167">
        <f>E742+E743</f>
        <v>221</v>
      </c>
      <c r="F741" s="167">
        <f>F742+F743</f>
        <v>67</v>
      </c>
      <c r="G741" s="167">
        <f>G742+G743</f>
        <v>97</v>
      </c>
    </row>
    <row r="742" spans="1:7" s="121" customFormat="1" ht="15" customHeight="1">
      <c r="A742" s="11"/>
      <c r="B742" s="11"/>
      <c r="C742" s="24" t="s">
        <v>375</v>
      </c>
      <c r="D742" s="14" t="s">
        <v>424</v>
      </c>
      <c r="E742" s="170">
        <v>201</v>
      </c>
      <c r="F742" s="170">
        <v>62</v>
      </c>
      <c r="G742" s="170">
        <v>97</v>
      </c>
    </row>
    <row r="743" spans="1:7" s="121" customFormat="1" ht="15" customHeight="1">
      <c r="A743" s="11"/>
      <c r="B743" s="11"/>
      <c r="C743" s="24" t="s">
        <v>376</v>
      </c>
      <c r="D743" s="14" t="s">
        <v>424</v>
      </c>
      <c r="E743" s="165">
        <v>20</v>
      </c>
      <c r="F743" s="165">
        <v>5</v>
      </c>
      <c r="G743" s="165">
        <v>0</v>
      </c>
    </row>
    <row r="744" spans="1:7" s="121" customFormat="1" ht="15" customHeight="1">
      <c r="A744" s="11"/>
      <c r="B744" s="11"/>
      <c r="C744" s="154" t="s">
        <v>520</v>
      </c>
      <c r="D744" s="14" t="s">
        <v>513</v>
      </c>
      <c r="E744" s="319"/>
      <c r="F744" s="167">
        <f>+F745</f>
        <v>68</v>
      </c>
      <c r="G744" s="167">
        <f>+G745</f>
        <v>4</v>
      </c>
    </row>
    <row r="745" spans="1:7" s="121" customFormat="1" ht="30" customHeight="1">
      <c r="A745" s="11"/>
      <c r="B745" s="11"/>
      <c r="C745" s="24" t="s">
        <v>521</v>
      </c>
      <c r="D745" s="14" t="s">
        <v>424</v>
      </c>
      <c r="E745" s="319"/>
      <c r="F745" s="165">
        <v>68</v>
      </c>
      <c r="G745" s="165">
        <v>4</v>
      </c>
    </row>
    <row r="746" spans="1:7" s="121" customFormat="1" ht="15" customHeight="1">
      <c r="A746" s="11"/>
      <c r="B746" s="11"/>
      <c r="C746" s="154" t="s">
        <v>433</v>
      </c>
      <c r="D746" s="14" t="s">
        <v>513</v>
      </c>
      <c r="E746" s="167">
        <f>E747+E748</f>
        <v>484.6</v>
      </c>
      <c r="F746" s="167">
        <f>F747+F748</f>
        <v>565</v>
      </c>
      <c r="G746" s="167">
        <f>G747+G748</f>
        <v>370.5</v>
      </c>
    </row>
    <row r="747" spans="1:7" s="121" customFormat="1" ht="15" customHeight="1">
      <c r="A747" s="11"/>
      <c r="B747" s="11"/>
      <c r="C747" s="24" t="s">
        <v>375</v>
      </c>
      <c r="D747" s="14" t="s">
        <v>424</v>
      </c>
      <c r="E747" s="170">
        <v>85</v>
      </c>
      <c r="F747" s="170">
        <v>167</v>
      </c>
      <c r="G747" s="170">
        <v>125</v>
      </c>
    </row>
    <row r="748" spans="1:7" s="121" customFormat="1" ht="15" customHeight="1">
      <c r="A748" s="11"/>
      <c r="B748" s="11"/>
      <c r="C748" s="24" t="s">
        <v>376</v>
      </c>
      <c r="D748" s="14" t="s">
        <v>424</v>
      </c>
      <c r="E748" s="165">
        <v>399.6</v>
      </c>
      <c r="F748" s="165">
        <v>398</v>
      </c>
      <c r="G748" s="165">
        <v>245.5</v>
      </c>
    </row>
    <row r="749" spans="1:7" s="121" customFormat="1" ht="18" customHeight="1">
      <c r="A749" s="11"/>
      <c r="B749" s="11"/>
      <c r="C749" s="154" t="s">
        <v>432</v>
      </c>
      <c r="D749" s="14" t="s">
        <v>513</v>
      </c>
      <c r="E749" s="167">
        <f>E750+E751</f>
        <v>2992.4</v>
      </c>
      <c r="F749" s="167">
        <f>F750+F751</f>
        <v>2328</v>
      </c>
      <c r="G749" s="167">
        <f>G750+G751</f>
        <v>1225.5</v>
      </c>
    </row>
    <row r="750" spans="1:7" s="121" customFormat="1" ht="16.5">
      <c r="A750" s="11"/>
      <c r="B750" s="11"/>
      <c r="C750" s="24" t="s">
        <v>375</v>
      </c>
      <c r="D750" s="14" t="s">
        <v>424</v>
      </c>
      <c r="E750" s="165">
        <v>101</v>
      </c>
      <c r="F750" s="165">
        <v>51</v>
      </c>
      <c r="G750" s="165">
        <v>18</v>
      </c>
    </row>
    <row r="751" spans="1:7" s="121" customFormat="1" ht="16.5">
      <c r="A751" s="11"/>
      <c r="B751" s="11"/>
      <c r="C751" s="24" t="s">
        <v>376</v>
      </c>
      <c r="D751" s="14" t="s">
        <v>424</v>
      </c>
      <c r="E751" s="165">
        <v>2891.4</v>
      </c>
      <c r="F751" s="165">
        <v>2277</v>
      </c>
      <c r="G751" s="165">
        <v>1207.5</v>
      </c>
    </row>
    <row r="752" spans="1:7" s="121" customFormat="1" ht="16.5" customHeight="1">
      <c r="A752" s="11"/>
      <c r="B752" s="11"/>
      <c r="C752" s="154" t="s">
        <v>522</v>
      </c>
      <c r="D752" s="14" t="s">
        <v>513</v>
      </c>
      <c r="E752" s="167">
        <f>E753+E754</f>
        <v>490</v>
      </c>
      <c r="F752" s="347" t="s">
        <v>523</v>
      </c>
      <c r="G752" s="348"/>
    </row>
    <row r="753" spans="1:7" s="121" customFormat="1" ht="16.5">
      <c r="A753" s="11"/>
      <c r="B753" s="11"/>
      <c r="C753" s="24" t="s">
        <v>375</v>
      </c>
      <c r="D753" s="14" t="s">
        <v>424</v>
      </c>
      <c r="E753" s="165">
        <v>232</v>
      </c>
      <c r="F753" s="349"/>
      <c r="G753" s="350"/>
    </row>
    <row r="754" spans="1:7" s="121" customFormat="1" ht="16.5">
      <c r="A754" s="11"/>
      <c r="B754" s="11"/>
      <c r="C754" s="24" t="s">
        <v>376</v>
      </c>
      <c r="D754" s="14" t="s">
        <v>424</v>
      </c>
      <c r="E754" s="165">
        <v>258</v>
      </c>
      <c r="F754" s="351"/>
      <c r="G754" s="352"/>
    </row>
    <row r="755" spans="1:7" s="121" customFormat="1" ht="16.5" customHeight="1">
      <c r="A755" s="11"/>
      <c r="B755" s="11"/>
      <c r="C755" s="154" t="s">
        <v>431</v>
      </c>
      <c r="D755" s="14" t="s">
        <v>513</v>
      </c>
      <c r="E755" s="345"/>
      <c r="F755" s="167">
        <f>F756+F757</f>
        <v>621</v>
      </c>
      <c r="G755" s="167">
        <f>G756+G757</f>
        <v>403.5</v>
      </c>
    </row>
    <row r="756" spans="1:7" s="121" customFormat="1" ht="16.5">
      <c r="A756" s="11"/>
      <c r="B756" s="11"/>
      <c r="C756" s="24" t="s">
        <v>375</v>
      </c>
      <c r="D756" s="14" t="s">
        <v>424</v>
      </c>
      <c r="E756" s="345"/>
      <c r="F756" s="165">
        <v>282</v>
      </c>
      <c r="G756" s="165">
        <v>162</v>
      </c>
    </row>
    <row r="757" spans="1:7" s="121" customFormat="1" ht="16.5">
      <c r="A757" s="11"/>
      <c r="B757" s="11"/>
      <c r="C757" s="24" t="s">
        <v>376</v>
      </c>
      <c r="D757" s="14" t="s">
        <v>424</v>
      </c>
      <c r="E757" s="345"/>
      <c r="F757" s="165">
        <v>339</v>
      </c>
      <c r="G757" s="165">
        <v>241.5</v>
      </c>
    </row>
    <row r="758" spans="1:7" s="121" customFormat="1" ht="16.5">
      <c r="A758" s="11"/>
      <c r="B758" s="11"/>
      <c r="C758" s="154" t="s">
        <v>524</v>
      </c>
      <c r="D758" s="14" t="s">
        <v>513</v>
      </c>
      <c r="E758" s="345"/>
      <c r="F758" s="167">
        <f>F759+F760</f>
        <v>98</v>
      </c>
      <c r="G758" s="167">
        <f>G759+G760</f>
        <v>99</v>
      </c>
    </row>
    <row r="759" spans="1:7" s="121" customFormat="1" ht="16.5">
      <c r="A759" s="11"/>
      <c r="B759" s="11"/>
      <c r="C759" s="24" t="s">
        <v>375</v>
      </c>
      <c r="D759" s="14" t="s">
        <v>424</v>
      </c>
      <c r="E759" s="345"/>
      <c r="F759" s="165">
        <v>78</v>
      </c>
      <c r="G759" s="165">
        <v>77</v>
      </c>
    </row>
    <row r="760" spans="1:7" s="121" customFormat="1" ht="16.5">
      <c r="A760" s="11"/>
      <c r="B760" s="11"/>
      <c r="C760" s="24" t="s">
        <v>376</v>
      </c>
      <c r="D760" s="14" t="s">
        <v>424</v>
      </c>
      <c r="E760" s="345"/>
      <c r="F760" s="165">
        <v>20</v>
      </c>
      <c r="G760" s="165">
        <v>22</v>
      </c>
    </row>
    <row r="761" spans="1:7" s="121" customFormat="1" ht="16.5">
      <c r="A761" s="11"/>
      <c r="B761" s="11"/>
      <c r="C761" s="14" t="s">
        <v>515</v>
      </c>
      <c r="D761" s="14" t="s">
        <v>424</v>
      </c>
      <c r="E761" s="167">
        <f>E752+E741+E746+E749</f>
        <v>4188</v>
      </c>
      <c r="F761" s="167">
        <f>+F741+F744+F746+F749+F755+F758</f>
        <v>3747</v>
      </c>
      <c r="G761" s="167">
        <f>+G741+G744+G746+G749+G755+G758</f>
        <v>2199.5</v>
      </c>
    </row>
    <row r="762" spans="1:7" s="121" customFormat="1" ht="16.5">
      <c r="A762" s="11"/>
      <c r="B762" s="11"/>
      <c r="C762" s="14" t="s">
        <v>516</v>
      </c>
      <c r="D762" s="14" t="s">
        <v>424</v>
      </c>
      <c r="E762" s="165">
        <f>E753+E750+E747+E742</f>
        <v>619</v>
      </c>
      <c r="F762" s="165">
        <f>+F750+F747+F742+F756+F759</f>
        <v>640</v>
      </c>
      <c r="G762" s="165">
        <f>+G750+G747+G742+G756+G759</f>
        <v>479</v>
      </c>
    </row>
    <row r="763" spans="1:7" s="121" customFormat="1" ht="16.5">
      <c r="A763" s="11"/>
      <c r="B763" s="11"/>
      <c r="C763" s="14" t="s">
        <v>517</v>
      </c>
      <c r="D763" s="14" t="s">
        <v>424</v>
      </c>
      <c r="E763" s="165">
        <f>E754+E751+E748+E743</f>
        <v>3569</v>
      </c>
      <c r="F763" s="165">
        <f>+F760+F757+F751+F748+F745+F743</f>
        <v>3107</v>
      </c>
      <c r="G763" s="165">
        <f>+G760+G757+G751+G748+G745+G743</f>
        <v>1720.5</v>
      </c>
    </row>
    <row r="764" spans="1:7" s="121" customFormat="1" ht="15.75" customHeight="1">
      <c r="A764" s="11"/>
      <c r="B764" s="11"/>
      <c r="C764" s="336"/>
      <c r="D764" s="336"/>
      <c r="E764" s="336"/>
      <c r="F764" s="336"/>
      <c r="G764" s="336"/>
    </row>
    <row r="765" spans="1:7" s="121" customFormat="1" ht="43.5" customHeight="1">
      <c r="A765" s="11"/>
      <c r="B765" s="11"/>
      <c r="C765" s="334" t="s">
        <v>525</v>
      </c>
      <c r="D765" s="334"/>
      <c r="E765" s="334"/>
      <c r="F765" s="334"/>
      <c r="G765" s="334"/>
    </row>
    <row r="766" spans="1:7" s="121" customFormat="1" ht="16.5">
      <c r="A766" s="11"/>
      <c r="B766" s="11"/>
      <c r="C766" s="154" t="s">
        <v>526</v>
      </c>
      <c r="D766" s="146"/>
      <c r="E766" s="171"/>
      <c r="F766" s="171"/>
      <c r="G766" s="219"/>
    </row>
    <row r="767" spans="1:7" s="121" customFormat="1" ht="16.5">
      <c r="A767" s="11"/>
      <c r="B767" s="11"/>
      <c r="C767" s="108" t="s">
        <v>527</v>
      </c>
      <c r="D767" s="154" t="s">
        <v>20</v>
      </c>
      <c r="E767" s="172">
        <v>22</v>
      </c>
      <c r="F767" s="173">
        <v>21</v>
      </c>
      <c r="G767" s="172">
        <v>19</v>
      </c>
    </row>
    <row r="768" spans="1:7" s="121" customFormat="1" ht="16.5">
      <c r="A768" s="11"/>
      <c r="B768" s="11"/>
      <c r="C768" s="108" t="s">
        <v>528</v>
      </c>
      <c r="D768" s="154" t="s">
        <v>20</v>
      </c>
      <c r="E768" s="172">
        <v>383</v>
      </c>
      <c r="F768" s="173">
        <v>277</v>
      </c>
      <c r="G768" s="172">
        <v>124</v>
      </c>
    </row>
    <row r="769" spans="1:7" s="121" customFormat="1" ht="16.5">
      <c r="A769" s="11"/>
      <c r="B769" s="11"/>
      <c r="C769" s="108" t="s">
        <v>529</v>
      </c>
      <c r="D769" s="154" t="s">
        <v>424</v>
      </c>
      <c r="E769" s="172">
        <v>2515</v>
      </c>
      <c r="F769" s="173">
        <v>1929</v>
      </c>
      <c r="G769" s="172">
        <v>762</v>
      </c>
    </row>
    <row r="770" spans="1:7" s="121" customFormat="1" ht="16.5">
      <c r="A770" s="11"/>
      <c r="B770" s="11"/>
      <c r="C770" s="154" t="s">
        <v>530</v>
      </c>
      <c r="D770" s="146"/>
      <c r="E770" s="146"/>
      <c r="F770" s="146"/>
      <c r="G770" s="19"/>
    </row>
    <row r="771" spans="1:7" s="121" customFormat="1" ht="16.5" customHeight="1">
      <c r="A771" s="11"/>
      <c r="B771" s="11"/>
      <c r="C771" s="108" t="s">
        <v>527</v>
      </c>
      <c r="D771" s="154" t="s">
        <v>20</v>
      </c>
      <c r="E771" s="346"/>
      <c r="F771" s="173">
        <v>8</v>
      </c>
      <c r="G771" s="172">
        <v>17</v>
      </c>
    </row>
    <row r="772" spans="1:7" s="121" customFormat="1" ht="16.5">
      <c r="A772" s="11"/>
      <c r="B772" s="11"/>
      <c r="C772" s="108" t="s">
        <v>528</v>
      </c>
      <c r="D772" s="154" t="s">
        <v>20</v>
      </c>
      <c r="E772" s="346"/>
      <c r="F772" s="173">
        <v>68</v>
      </c>
      <c r="G772" s="172">
        <v>188</v>
      </c>
    </row>
    <row r="773" spans="1:7" s="121" customFormat="1" ht="16.5">
      <c r="A773" s="11"/>
      <c r="B773" s="11"/>
      <c r="C773" s="108" t="s">
        <v>529</v>
      </c>
      <c r="D773" s="154" t="s">
        <v>424</v>
      </c>
      <c r="E773" s="346"/>
      <c r="F773" s="173">
        <v>356</v>
      </c>
      <c r="G773" s="172">
        <v>298.5</v>
      </c>
    </row>
    <row r="774" spans="1:7" s="121" customFormat="1" ht="16.5">
      <c r="A774" s="11"/>
      <c r="B774" s="11"/>
      <c r="C774" s="154" t="s">
        <v>531</v>
      </c>
      <c r="D774" s="146"/>
      <c r="E774" s="174"/>
      <c r="F774" s="174"/>
      <c r="G774" s="174"/>
    </row>
    <row r="775" spans="1:7" s="121" customFormat="1" ht="16.5">
      <c r="A775" s="11"/>
      <c r="B775" s="11"/>
      <c r="C775" s="108" t="s">
        <v>527</v>
      </c>
      <c r="D775" s="154" t="s">
        <v>20</v>
      </c>
      <c r="E775" s="172">
        <v>74</v>
      </c>
      <c r="F775" s="173">
        <v>51</v>
      </c>
      <c r="G775" s="172">
        <v>34</v>
      </c>
    </row>
    <row r="776" spans="1:7" s="121" customFormat="1" ht="16.5">
      <c r="A776" s="11"/>
      <c r="B776" s="11"/>
      <c r="C776" s="108" t="s">
        <v>528</v>
      </c>
      <c r="D776" s="154" t="s">
        <v>20</v>
      </c>
      <c r="E776" s="172">
        <v>234</v>
      </c>
      <c r="F776" s="173">
        <v>200</v>
      </c>
      <c r="G776" s="172">
        <v>174</v>
      </c>
    </row>
    <row r="777" spans="1:7" s="121" customFormat="1" ht="16.5">
      <c r="A777" s="11"/>
      <c r="B777" s="11"/>
      <c r="C777" s="108" t="s">
        <v>529</v>
      </c>
      <c r="D777" s="154" t="s">
        <v>424</v>
      </c>
      <c r="E777" s="172">
        <v>1609</v>
      </c>
      <c r="F777" s="173">
        <v>1420</v>
      </c>
      <c r="G777" s="172">
        <v>1136</v>
      </c>
    </row>
    <row r="778" spans="1:7" s="121" customFormat="1" ht="16.5">
      <c r="A778" s="11"/>
      <c r="B778" s="11"/>
      <c r="C778" s="154" t="s">
        <v>532</v>
      </c>
      <c r="D778" s="146"/>
      <c r="E778" s="174"/>
      <c r="F778" s="174"/>
      <c r="G778" s="174"/>
    </row>
    <row r="779" spans="1:7" s="121" customFormat="1" ht="16.5">
      <c r="A779" s="11"/>
      <c r="B779" s="11"/>
      <c r="C779" s="108" t="s">
        <v>527</v>
      </c>
      <c r="D779" s="154" t="s">
        <v>20</v>
      </c>
      <c r="E779" s="172">
        <v>8</v>
      </c>
      <c r="F779" s="173">
        <v>4</v>
      </c>
      <c r="G779" s="172">
        <v>1</v>
      </c>
    </row>
    <row r="780" spans="1:7" s="121" customFormat="1" ht="16.5">
      <c r="A780" s="11"/>
      <c r="B780" s="11"/>
      <c r="C780" s="108" t="s">
        <v>528</v>
      </c>
      <c r="D780" s="154" t="s">
        <v>20</v>
      </c>
      <c r="E780" s="172">
        <v>16</v>
      </c>
      <c r="F780" s="173">
        <v>7</v>
      </c>
      <c r="G780" s="172">
        <v>1</v>
      </c>
    </row>
    <row r="781" spans="1:7" s="121" customFormat="1" ht="16.5">
      <c r="A781" s="11"/>
      <c r="B781" s="11"/>
      <c r="C781" s="108" t="s">
        <v>529</v>
      </c>
      <c r="D781" s="154" t="s">
        <v>424</v>
      </c>
      <c r="E781" s="172">
        <v>64</v>
      </c>
      <c r="F781" s="173">
        <v>42</v>
      </c>
      <c r="G781" s="172">
        <v>3</v>
      </c>
    </row>
    <row r="782" spans="1:7" s="121" customFormat="1" ht="16.5">
      <c r="A782" s="11"/>
      <c r="B782" s="11"/>
      <c r="C782" s="14" t="s">
        <v>533</v>
      </c>
      <c r="D782" s="14" t="s">
        <v>20</v>
      </c>
      <c r="E782" s="150">
        <f>E775+E779+E767</f>
        <v>104</v>
      </c>
      <c r="F782" s="151">
        <f>+F779+F775+F771+F767</f>
        <v>84</v>
      </c>
      <c r="G782" s="150">
        <f>+G779+G775+G771+G767</f>
        <v>71</v>
      </c>
    </row>
    <row r="783" spans="1:7" s="121" customFormat="1" ht="16.5">
      <c r="A783" s="11"/>
      <c r="B783" s="11"/>
      <c r="C783" s="14" t="s">
        <v>515</v>
      </c>
      <c r="D783" s="14" t="s">
        <v>424</v>
      </c>
      <c r="E783" s="150">
        <f>E777+E781+E769</f>
        <v>4188</v>
      </c>
      <c r="F783" s="151">
        <f>+F781+F777+F773+F769</f>
        <v>3747</v>
      </c>
      <c r="G783" s="150">
        <f>+G781+G777+G773+G769</f>
        <v>2199.5</v>
      </c>
    </row>
    <row r="784" spans="1:7" s="121" customFormat="1" ht="16.5">
      <c r="A784" s="11"/>
      <c r="B784" s="11"/>
      <c r="C784" s="14" t="s">
        <v>534</v>
      </c>
      <c r="D784" s="14" t="s">
        <v>424</v>
      </c>
      <c r="E784" s="150">
        <f>E783/E491</f>
        <v>27.019354838709678</v>
      </c>
      <c r="F784" s="151">
        <f>F783/F491</f>
        <v>23.71518987341772</v>
      </c>
      <c r="G784" s="150">
        <f>G783/G491</f>
        <v>13.965079365079365</v>
      </c>
    </row>
    <row r="785" spans="1:7" s="121" customFormat="1" ht="15.75" customHeight="1">
      <c r="A785" s="11"/>
      <c r="B785" s="11"/>
      <c r="C785" s="336"/>
      <c r="D785" s="336"/>
      <c r="E785" s="336"/>
      <c r="F785" s="336"/>
      <c r="G785" s="336"/>
    </row>
    <row r="786" spans="1:7" s="121" customFormat="1" ht="15.75">
      <c r="A786" s="11"/>
      <c r="B786" s="11"/>
      <c r="C786" s="343" t="s">
        <v>535</v>
      </c>
      <c r="D786" s="343"/>
      <c r="E786" s="343"/>
      <c r="F786" s="343"/>
      <c r="G786" s="343"/>
    </row>
    <row r="787" spans="1:7" s="121" customFormat="1" ht="16.5">
      <c r="A787" s="11"/>
      <c r="B787" s="11"/>
      <c r="C787" s="154" t="s">
        <v>536</v>
      </c>
      <c r="D787" s="154" t="s">
        <v>363</v>
      </c>
      <c r="E787" s="21">
        <f>E788+E789</f>
        <v>33</v>
      </c>
      <c r="F787" s="122">
        <f>F788+F789</f>
        <v>38</v>
      </c>
      <c r="G787" s="47">
        <f>G788+G789</f>
        <v>37</v>
      </c>
    </row>
    <row r="788" spans="1:7" s="121" customFormat="1" ht="16.5">
      <c r="A788" s="11"/>
      <c r="B788" s="11"/>
      <c r="C788" s="24" t="s">
        <v>375</v>
      </c>
      <c r="D788" s="154" t="s">
        <v>20</v>
      </c>
      <c r="E788" s="24">
        <v>6</v>
      </c>
      <c r="F788" s="120">
        <v>9</v>
      </c>
      <c r="G788" s="38">
        <v>9</v>
      </c>
    </row>
    <row r="789" spans="1:7" s="121" customFormat="1" ht="16.5">
      <c r="A789" s="11"/>
      <c r="B789" s="11"/>
      <c r="C789" s="24" t="s">
        <v>376</v>
      </c>
      <c r="D789" s="154" t="s">
        <v>20</v>
      </c>
      <c r="E789" s="24">
        <v>27</v>
      </c>
      <c r="F789" s="120">
        <v>29</v>
      </c>
      <c r="G789" s="38">
        <v>28</v>
      </c>
    </row>
    <row r="790" spans="1:7" s="121" customFormat="1" ht="16.5">
      <c r="A790" s="11"/>
      <c r="B790" s="11"/>
      <c r="C790" s="154" t="s">
        <v>537</v>
      </c>
      <c r="D790" s="154" t="s">
        <v>363</v>
      </c>
      <c r="E790" s="21">
        <f>E791+E792</f>
        <v>97</v>
      </c>
      <c r="F790" s="122">
        <f>F791+F792</f>
        <v>99</v>
      </c>
      <c r="G790" s="47">
        <f>G791+G792</f>
        <v>99</v>
      </c>
    </row>
    <row r="791" spans="1:7" s="121" customFormat="1" ht="16.5">
      <c r="A791" s="11"/>
      <c r="B791" s="11"/>
      <c r="C791" s="24" t="s">
        <v>375</v>
      </c>
      <c r="D791" s="154" t="s">
        <v>20</v>
      </c>
      <c r="E791" s="24">
        <v>17</v>
      </c>
      <c r="F791" s="120">
        <v>17</v>
      </c>
      <c r="G791" s="38">
        <v>17</v>
      </c>
    </row>
    <row r="792" spans="1:7" s="121" customFormat="1" ht="16.5">
      <c r="A792" s="11"/>
      <c r="B792" s="11"/>
      <c r="C792" s="24" t="s">
        <v>376</v>
      </c>
      <c r="D792" s="154" t="s">
        <v>20</v>
      </c>
      <c r="E792" s="24">
        <v>80</v>
      </c>
      <c r="F792" s="120">
        <v>82</v>
      </c>
      <c r="G792" s="38">
        <v>82</v>
      </c>
    </row>
    <row r="793" spans="1:7" s="121" customFormat="1" ht="16.5">
      <c r="A793" s="11"/>
      <c r="B793" s="11"/>
      <c r="C793" s="154" t="s">
        <v>538</v>
      </c>
      <c r="D793" s="154" t="s">
        <v>363</v>
      </c>
      <c r="E793" s="21">
        <f>E794+E795</f>
        <v>11</v>
      </c>
      <c r="F793" s="122">
        <f>F794+F795</f>
        <v>10</v>
      </c>
      <c r="G793" s="47">
        <f>G794+G795</f>
        <v>10</v>
      </c>
    </row>
    <row r="794" spans="1:7" s="121" customFormat="1" ht="16.5">
      <c r="A794" s="11"/>
      <c r="B794" s="11"/>
      <c r="C794" s="24" t="s">
        <v>375</v>
      </c>
      <c r="D794" s="154" t="s">
        <v>20</v>
      </c>
      <c r="E794" s="24">
        <v>1</v>
      </c>
      <c r="F794" s="120">
        <v>1</v>
      </c>
      <c r="G794" s="38">
        <v>1</v>
      </c>
    </row>
    <row r="795" spans="1:7" s="121" customFormat="1" ht="16.5">
      <c r="A795" s="11"/>
      <c r="B795" s="11"/>
      <c r="C795" s="24" t="s">
        <v>376</v>
      </c>
      <c r="D795" s="154" t="s">
        <v>20</v>
      </c>
      <c r="E795" s="24">
        <v>10</v>
      </c>
      <c r="F795" s="120">
        <v>9</v>
      </c>
      <c r="G795" s="38">
        <v>9</v>
      </c>
    </row>
    <row r="796" spans="1:7" s="121" customFormat="1" ht="16.5">
      <c r="A796" s="11"/>
      <c r="B796" s="11"/>
      <c r="C796" s="154" t="s">
        <v>539</v>
      </c>
      <c r="D796" s="154" t="s">
        <v>363</v>
      </c>
      <c r="E796" s="21">
        <f>E797+E798</f>
        <v>0</v>
      </c>
      <c r="F796" s="122">
        <f>F797+F798</f>
        <v>0</v>
      </c>
      <c r="G796" s="47">
        <f>G797+G798</f>
        <v>0</v>
      </c>
    </row>
    <row r="797" spans="1:7" s="121" customFormat="1" ht="16.5">
      <c r="A797" s="11"/>
      <c r="B797" s="11"/>
      <c r="C797" s="24" t="s">
        <v>375</v>
      </c>
      <c r="D797" s="154" t="s">
        <v>20</v>
      </c>
      <c r="E797" s="24">
        <v>0</v>
      </c>
      <c r="F797" s="120">
        <v>0</v>
      </c>
      <c r="G797" s="38">
        <v>0</v>
      </c>
    </row>
    <row r="798" spans="1:7" s="121" customFormat="1" ht="16.5">
      <c r="A798" s="11"/>
      <c r="B798" s="11"/>
      <c r="C798" s="24" t="s">
        <v>376</v>
      </c>
      <c r="D798" s="154" t="s">
        <v>20</v>
      </c>
      <c r="E798" s="24">
        <v>0</v>
      </c>
      <c r="F798" s="120">
        <v>0</v>
      </c>
      <c r="G798" s="38">
        <v>0</v>
      </c>
    </row>
    <row r="799" spans="1:7" s="121" customFormat="1" ht="16.5">
      <c r="A799" s="11"/>
      <c r="B799" s="11"/>
      <c r="C799" s="154" t="s">
        <v>540</v>
      </c>
      <c r="D799" s="154" t="s">
        <v>363</v>
      </c>
      <c r="E799" s="21">
        <f>E800+E801</f>
        <v>12</v>
      </c>
      <c r="F799" s="122">
        <f>F800+F801</f>
        <v>12</v>
      </c>
      <c r="G799" s="47">
        <f>G800+G801</f>
        <v>10</v>
      </c>
    </row>
    <row r="800" spans="1:7" s="121" customFormat="1" ht="16.5">
      <c r="A800" s="11"/>
      <c r="B800" s="11"/>
      <c r="C800" s="24" t="s">
        <v>375</v>
      </c>
      <c r="D800" s="154" t="s">
        <v>20</v>
      </c>
      <c r="E800" s="24">
        <v>3</v>
      </c>
      <c r="F800" s="120">
        <v>3</v>
      </c>
      <c r="G800" s="38">
        <v>3</v>
      </c>
    </row>
    <row r="801" spans="1:7" s="121" customFormat="1" ht="16.5">
      <c r="A801" s="11"/>
      <c r="B801" s="11"/>
      <c r="C801" s="24" t="s">
        <v>376</v>
      </c>
      <c r="D801" s="154" t="s">
        <v>20</v>
      </c>
      <c r="E801" s="24">
        <v>9</v>
      </c>
      <c r="F801" s="120">
        <v>9</v>
      </c>
      <c r="G801" s="38">
        <v>7</v>
      </c>
    </row>
    <row r="802" spans="1:7" s="121" customFormat="1" ht="15.75" customHeight="1">
      <c r="A802" s="11"/>
      <c r="B802" s="11"/>
      <c r="C802" s="336"/>
      <c r="D802" s="336"/>
      <c r="E802" s="336"/>
      <c r="F802" s="336"/>
      <c r="G802" s="336"/>
    </row>
    <row r="803" spans="1:7" s="121" customFormat="1" ht="20.25" customHeight="1">
      <c r="A803" s="11"/>
      <c r="B803" s="11"/>
      <c r="C803" s="334" t="s">
        <v>541</v>
      </c>
      <c r="D803" s="334"/>
      <c r="E803" s="334"/>
      <c r="F803" s="334"/>
      <c r="G803" s="334"/>
    </row>
    <row r="804" spans="1:7" s="121" customFormat="1" ht="16.5">
      <c r="A804" s="11"/>
      <c r="B804" s="11"/>
      <c r="C804" s="154" t="s">
        <v>536</v>
      </c>
      <c r="D804" s="154" t="s">
        <v>78</v>
      </c>
      <c r="E804" s="176">
        <v>0.22</v>
      </c>
      <c r="F804" s="175">
        <v>0.24</v>
      </c>
      <c r="G804" s="176">
        <v>0.24</v>
      </c>
    </row>
    <row r="805" spans="1:7" s="121" customFormat="1" ht="16.5">
      <c r="A805" s="11"/>
      <c r="B805" s="11"/>
      <c r="C805" s="154" t="s">
        <v>537</v>
      </c>
      <c r="D805" s="154" t="s">
        <v>78</v>
      </c>
      <c r="E805" s="176">
        <v>0.63</v>
      </c>
      <c r="F805" s="175">
        <v>0.62</v>
      </c>
      <c r="G805" s="176">
        <v>0.63</v>
      </c>
    </row>
    <row r="806" spans="1:7" s="121" customFormat="1" ht="16.5">
      <c r="A806" s="11"/>
      <c r="B806" s="11"/>
      <c r="C806" s="154" t="s">
        <v>538</v>
      </c>
      <c r="D806" s="154" t="s">
        <v>78</v>
      </c>
      <c r="E806" s="176">
        <v>0.07</v>
      </c>
      <c r="F806" s="175">
        <v>0.06</v>
      </c>
      <c r="G806" s="176">
        <v>0.06</v>
      </c>
    </row>
    <row r="807" spans="1:7" s="121" customFormat="1" ht="16.5">
      <c r="A807" s="11"/>
      <c r="B807" s="11"/>
      <c r="C807" s="154" t="s">
        <v>539</v>
      </c>
      <c r="D807" s="154" t="s">
        <v>78</v>
      </c>
      <c r="E807" s="176">
        <v>0</v>
      </c>
      <c r="F807" s="175">
        <v>0</v>
      </c>
      <c r="G807" s="176">
        <v>0</v>
      </c>
    </row>
    <row r="808" spans="1:7" s="121" customFormat="1" ht="16.5">
      <c r="A808" s="11"/>
      <c r="B808" s="11"/>
      <c r="C808" s="154" t="s">
        <v>540</v>
      </c>
      <c r="D808" s="154" t="s">
        <v>78</v>
      </c>
      <c r="E808" s="176">
        <v>0.08</v>
      </c>
      <c r="F808" s="175">
        <v>0.08</v>
      </c>
      <c r="G808" s="176">
        <v>0.06</v>
      </c>
    </row>
    <row r="809" spans="1:7" s="121" customFormat="1" ht="15.75" customHeight="1">
      <c r="A809" s="11"/>
      <c r="B809" s="11"/>
      <c r="C809" s="336"/>
      <c r="D809" s="336"/>
      <c r="E809" s="336"/>
      <c r="F809" s="336"/>
      <c r="G809" s="336"/>
    </row>
    <row r="810" spans="1:7" s="121" customFormat="1" ht="30.75" customHeight="1">
      <c r="A810" s="11" t="s">
        <v>542</v>
      </c>
      <c r="B810" s="11" t="s">
        <v>543</v>
      </c>
      <c r="C810" s="294" t="s">
        <v>544</v>
      </c>
      <c r="D810" s="294"/>
      <c r="E810" s="294"/>
      <c r="F810" s="294"/>
      <c r="G810" s="294"/>
    </row>
    <row r="811" spans="1:7" s="121" customFormat="1" ht="15.75" customHeight="1">
      <c r="A811" s="11">
        <v>405</v>
      </c>
      <c r="B811" s="37" t="s">
        <v>545</v>
      </c>
      <c r="C811" s="330"/>
      <c r="D811" s="330"/>
      <c r="E811" s="330"/>
      <c r="F811" s="330"/>
      <c r="G811" s="330"/>
    </row>
    <row r="812" spans="1:7" s="121" customFormat="1" ht="59.25" customHeight="1">
      <c r="A812" s="11" t="s">
        <v>546</v>
      </c>
      <c r="B812" s="12" t="s">
        <v>547</v>
      </c>
      <c r="C812" s="294" t="s">
        <v>548</v>
      </c>
      <c r="D812" s="294"/>
      <c r="E812" s="294"/>
      <c r="F812" s="294"/>
      <c r="G812" s="294"/>
    </row>
    <row r="813" spans="1:7" ht="16.5" customHeight="1">
      <c r="A813" s="11"/>
      <c r="B813" s="12"/>
      <c r="C813" s="295" t="s">
        <v>549</v>
      </c>
      <c r="D813" s="295"/>
      <c r="E813" s="295"/>
      <c r="F813" s="295"/>
      <c r="G813" s="295"/>
    </row>
    <row r="814" spans="1:7" ht="16.5">
      <c r="A814" s="11"/>
      <c r="B814" s="12"/>
      <c r="C814" s="14" t="s">
        <v>550</v>
      </c>
      <c r="D814" s="154" t="s">
        <v>363</v>
      </c>
      <c r="E814" s="21">
        <f>E815+E816</f>
        <v>2</v>
      </c>
      <c r="F814" s="122">
        <f>F815+F816</f>
        <v>1</v>
      </c>
      <c r="G814" s="47">
        <f>G815+G816</f>
        <v>0</v>
      </c>
    </row>
    <row r="815" spans="1:7" ht="16.5">
      <c r="A815" s="11"/>
      <c r="B815" s="12"/>
      <c r="C815" s="24" t="s">
        <v>375</v>
      </c>
      <c r="D815" s="14" t="s">
        <v>20</v>
      </c>
      <c r="E815" s="14">
        <v>0</v>
      </c>
      <c r="F815" s="133">
        <v>0</v>
      </c>
      <c r="G815" s="13">
        <v>0</v>
      </c>
    </row>
    <row r="816" spans="1:7" ht="16.5">
      <c r="A816" s="11"/>
      <c r="B816" s="12"/>
      <c r="C816" s="24" t="s">
        <v>376</v>
      </c>
      <c r="D816" s="14" t="s">
        <v>20</v>
      </c>
      <c r="E816" s="14">
        <v>2</v>
      </c>
      <c r="F816" s="133">
        <v>1</v>
      </c>
      <c r="G816" s="13">
        <v>0</v>
      </c>
    </row>
    <row r="817" spans="1:7" ht="16.5">
      <c r="A817" s="11"/>
      <c r="B817" s="12"/>
      <c r="C817" s="14" t="s">
        <v>551</v>
      </c>
      <c r="D817" s="154" t="s">
        <v>363</v>
      </c>
      <c r="E817" s="21">
        <f>E818+E819</f>
        <v>151</v>
      </c>
      <c r="F817" s="122">
        <f>F818+F819</f>
        <v>158</v>
      </c>
      <c r="G817" s="47">
        <f>G818+G819</f>
        <v>156</v>
      </c>
    </row>
    <row r="818" spans="1:7" ht="16.5">
      <c r="A818" s="11"/>
      <c r="B818" s="12"/>
      <c r="C818" s="24" t="s">
        <v>375</v>
      </c>
      <c r="D818" s="14" t="s">
        <v>20</v>
      </c>
      <c r="E818" s="24">
        <v>27</v>
      </c>
      <c r="F818" s="120">
        <v>30</v>
      </c>
      <c r="G818" s="38">
        <v>30</v>
      </c>
    </row>
    <row r="819" spans="1:7" ht="16.5">
      <c r="A819" s="11"/>
      <c r="B819" s="12"/>
      <c r="C819" s="24" t="s">
        <v>376</v>
      </c>
      <c r="D819" s="14" t="s">
        <v>20</v>
      </c>
      <c r="E819" s="24">
        <v>124</v>
      </c>
      <c r="F819" s="120">
        <v>128</v>
      </c>
      <c r="G819" s="38">
        <v>126</v>
      </c>
    </row>
    <row r="820" spans="1:7" ht="16.5">
      <c r="A820" s="11"/>
      <c r="B820" s="12"/>
      <c r="C820" s="14" t="s">
        <v>552</v>
      </c>
      <c r="D820" s="14" t="s">
        <v>20</v>
      </c>
      <c r="E820" s="21">
        <f>E814+E817</f>
        <v>153</v>
      </c>
      <c r="F820" s="122">
        <f aca="true" t="shared" si="4" ref="F820:G822">F814+F817</f>
        <v>159</v>
      </c>
      <c r="G820" s="47">
        <f t="shared" si="4"/>
        <v>156</v>
      </c>
    </row>
    <row r="821" spans="1:7" ht="16.5">
      <c r="A821" s="11"/>
      <c r="B821" s="12"/>
      <c r="C821" s="14" t="s">
        <v>553</v>
      </c>
      <c r="D821" s="14" t="s">
        <v>20</v>
      </c>
      <c r="E821" s="24">
        <f>E815+E818</f>
        <v>27</v>
      </c>
      <c r="F821" s="120">
        <f t="shared" si="4"/>
        <v>30</v>
      </c>
      <c r="G821" s="38">
        <f t="shared" si="4"/>
        <v>30</v>
      </c>
    </row>
    <row r="822" spans="1:7" ht="16.5">
      <c r="A822" s="11"/>
      <c r="B822" s="12"/>
      <c r="C822" s="14" t="s">
        <v>554</v>
      </c>
      <c r="D822" s="14" t="s">
        <v>20</v>
      </c>
      <c r="E822" s="24">
        <f>E816+E819</f>
        <v>126</v>
      </c>
      <c r="F822" s="120">
        <f t="shared" si="4"/>
        <v>129</v>
      </c>
      <c r="G822" s="38">
        <f t="shared" si="4"/>
        <v>126</v>
      </c>
    </row>
    <row r="823" spans="1:7" ht="15.75" customHeight="1">
      <c r="A823" s="11"/>
      <c r="B823" s="12"/>
      <c r="C823" s="289"/>
      <c r="D823" s="289"/>
      <c r="E823" s="289"/>
      <c r="F823" s="289"/>
      <c r="G823" s="289"/>
    </row>
    <row r="824" spans="1:7" ht="18" customHeight="1">
      <c r="A824" s="11"/>
      <c r="B824" s="12"/>
      <c r="C824" s="295" t="s">
        <v>555</v>
      </c>
      <c r="D824" s="295"/>
      <c r="E824" s="295"/>
      <c r="F824" s="295"/>
      <c r="G824" s="295"/>
    </row>
    <row r="825" spans="1:7" ht="16.5">
      <c r="A825" s="11"/>
      <c r="B825" s="12"/>
      <c r="C825" s="14" t="s">
        <v>384</v>
      </c>
      <c r="D825" s="21" t="s">
        <v>363</v>
      </c>
      <c r="E825" s="21">
        <f>E826+E827</f>
        <v>4</v>
      </c>
      <c r="F825" s="122">
        <f>F826+F827</f>
        <v>4</v>
      </c>
      <c r="G825" s="47">
        <f>G826+G827</f>
        <v>3</v>
      </c>
    </row>
    <row r="826" spans="1:7" ht="16.5">
      <c r="A826" s="11"/>
      <c r="B826" s="12"/>
      <c r="C826" s="24" t="s">
        <v>375</v>
      </c>
      <c r="D826" s="14" t="s">
        <v>20</v>
      </c>
      <c r="E826" s="14">
        <v>1</v>
      </c>
      <c r="F826" s="133">
        <v>1</v>
      </c>
      <c r="G826" s="13">
        <v>1</v>
      </c>
    </row>
    <row r="827" spans="1:7" ht="16.5">
      <c r="A827" s="11"/>
      <c r="B827" s="12"/>
      <c r="C827" s="24" t="s">
        <v>376</v>
      </c>
      <c r="D827" s="14" t="s">
        <v>20</v>
      </c>
      <c r="E827" s="14">
        <v>3</v>
      </c>
      <c r="F827" s="133">
        <v>3</v>
      </c>
      <c r="G827" s="13">
        <v>2</v>
      </c>
    </row>
    <row r="828" spans="1:7" ht="16.5">
      <c r="A828" s="11"/>
      <c r="B828" s="12"/>
      <c r="C828" s="14" t="s">
        <v>385</v>
      </c>
      <c r="D828" s="21" t="s">
        <v>363</v>
      </c>
      <c r="E828" s="21">
        <f>E829+E830</f>
        <v>7</v>
      </c>
      <c r="F828" s="122">
        <f>F829+F830</f>
        <v>7</v>
      </c>
      <c r="G828" s="47">
        <f>G829+G830</f>
        <v>7</v>
      </c>
    </row>
    <row r="829" spans="1:7" ht="16.5">
      <c r="A829" s="11"/>
      <c r="B829" s="12"/>
      <c r="C829" s="24" t="s">
        <v>375</v>
      </c>
      <c r="D829" s="14" t="s">
        <v>20</v>
      </c>
      <c r="E829" s="14">
        <v>2</v>
      </c>
      <c r="F829" s="133">
        <v>2</v>
      </c>
      <c r="G829" s="13">
        <v>2</v>
      </c>
    </row>
    <row r="830" spans="1:7" ht="16.5">
      <c r="A830" s="11"/>
      <c r="B830" s="12"/>
      <c r="C830" s="24" t="s">
        <v>376</v>
      </c>
      <c r="D830" s="14" t="s">
        <v>20</v>
      </c>
      <c r="E830" s="14">
        <v>5</v>
      </c>
      <c r="F830" s="133">
        <v>5</v>
      </c>
      <c r="G830" s="13">
        <v>5</v>
      </c>
    </row>
    <row r="831" spans="1:7" ht="16.5">
      <c r="A831" s="11"/>
      <c r="B831" s="12"/>
      <c r="C831" s="14" t="s">
        <v>386</v>
      </c>
      <c r="D831" s="21" t="s">
        <v>363</v>
      </c>
      <c r="E831" s="21">
        <f>E832+E833</f>
        <v>73</v>
      </c>
      <c r="F831" s="122">
        <f>F832+F833</f>
        <v>84</v>
      </c>
      <c r="G831" s="47">
        <f>G832+G833</f>
        <v>81</v>
      </c>
    </row>
    <row r="832" spans="1:7" ht="16.5">
      <c r="A832" s="11"/>
      <c r="B832" s="12"/>
      <c r="C832" s="24" t="s">
        <v>375</v>
      </c>
      <c r="D832" s="14" t="s">
        <v>20</v>
      </c>
      <c r="E832" s="14">
        <v>23</v>
      </c>
      <c r="F832" s="133">
        <v>23</v>
      </c>
      <c r="G832" s="13">
        <v>22</v>
      </c>
    </row>
    <row r="833" spans="1:7" ht="16.5">
      <c r="A833" s="11"/>
      <c r="B833" s="12"/>
      <c r="C833" s="24" t="s">
        <v>376</v>
      </c>
      <c r="D833" s="14" t="s">
        <v>20</v>
      </c>
      <c r="E833" s="14">
        <v>50</v>
      </c>
      <c r="F833" s="133">
        <v>61</v>
      </c>
      <c r="G833" s="13">
        <v>59</v>
      </c>
    </row>
    <row r="834" spans="1:7" ht="16.5" customHeight="1">
      <c r="A834" s="11"/>
      <c r="B834" s="12"/>
      <c r="C834" s="14" t="s">
        <v>556</v>
      </c>
      <c r="D834" s="21" t="s">
        <v>363</v>
      </c>
      <c r="E834" s="316"/>
      <c r="F834" s="148">
        <f>+F835+F836</f>
        <v>6</v>
      </c>
      <c r="G834" s="43">
        <f>+G835+G836</f>
        <v>7</v>
      </c>
    </row>
    <row r="835" spans="1:7" ht="16.5">
      <c r="A835" s="11"/>
      <c r="B835" s="12"/>
      <c r="C835" s="24" t="s">
        <v>375</v>
      </c>
      <c r="D835" s="14" t="s">
        <v>20</v>
      </c>
      <c r="E835" s="316"/>
      <c r="F835" s="133">
        <v>4</v>
      </c>
      <c r="G835" s="13">
        <v>5</v>
      </c>
    </row>
    <row r="836" spans="1:7" ht="16.5">
      <c r="A836" s="11"/>
      <c r="B836" s="12"/>
      <c r="C836" s="24" t="s">
        <v>376</v>
      </c>
      <c r="D836" s="14" t="s">
        <v>20</v>
      </c>
      <c r="E836" s="316"/>
      <c r="F836" s="133">
        <v>2</v>
      </c>
      <c r="G836" s="13">
        <v>2</v>
      </c>
    </row>
    <row r="837" spans="1:7" ht="16.5">
      <c r="A837" s="11"/>
      <c r="B837" s="12"/>
      <c r="C837" s="14" t="s">
        <v>387</v>
      </c>
      <c r="D837" s="21" t="s">
        <v>363</v>
      </c>
      <c r="E837" s="21">
        <f>E838+E839</f>
        <v>69</v>
      </c>
      <c r="F837" s="122">
        <f>F838+F839</f>
        <v>58</v>
      </c>
      <c r="G837" s="47">
        <f>G838+G839</f>
        <v>58</v>
      </c>
    </row>
    <row r="838" spans="1:7" ht="16.5">
      <c r="A838" s="11"/>
      <c r="B838" s="12"/>
      <c r="C838" s="24" t="s">
        <v>375</v>
      </c>
      <c r="D838" s="14" t="s">
        <v>20</v>
      </c>
      <c r="E838" s="14">
        <v>1</v>
      </c>
      <c r="F838" s="133">
        <v>0</v>
      </c>
      <c r="G838" s="13">
        <v>0</v>
      </c>
    </row>
    <row r="839" spans="1:7" ht="16.5">
      <c r="A839" s="11"/>
      <c r="B839" s="12"/>
      <c r="C839" s="24" t="s">
        <v>376</v>
      </c>
      <c r="D839" s="14" t="s">
        <v>20</v>
      </c>
      <c r="E839" s="14">
        <v>68</v>
      </c>
      <c r="F839" s="133">
        <v>58</v>
      </c>
      <c r="G839" s="13">
        <v>58</v>
      </c>
    </row>
    <row r="840" spans="1:7" ht="16.5">
      <c r="A840" s="11"/>
      <c r="B840" s="12"/>
      <c r="C840" s="14" t="s">
        <v>552</v>
      </c>
      <c r="D840" s="14" t="s">
        <v>20</v>
      </c>
      <c r="E840" s="21">
        <f>E837+E831+E828+E825</f>
        <v>153</v>
      </c>
      <c r="F840" s="122">
        <f>+F837+F834+F831+F828+F825</f>
        <v>159</v>
      </c>
      <c r="G840" s="47">
        <f>+G837+G834+G831+G828+G825</f>
        <v>156</v>
      </c>
    </row>
    <row r="841" spans="1:7" ht="16.5">
      <c r="A841" s="11"/>
      <c r="B841" s="12"/>
      <c r="C841" s="14" t="s">
        <v>553</v>
      </c>
      <c r="D841" s="14" t="s">
        <v>20</v>
      </c>
      <c r="E841" s="14">
        <f>E826+E829+E832+E838</f>
        <v>27</v>
      </c>
      <c r="F841" s="133">
        <f>F826+F829+F832+F838+F835</f>
        <v>30</v>
      </c>
      <c r="G841" s="13">
        <f>G826+G829+G832+G838+G835</f>
        <v>30</v>
      </c>
    </row>
    <row r="842" spans="1:7" ht="16.5">
      <c r="A842" s="11"/>
      <c r="B842" s="12"/>
      <c r="C842" s="14" t="s">
        <v>554</v>
      </c>
      <c r="D842" s="14" t="s">
        <v>20</v>
      </c>
      <c r="E842" s="14">
        <f>E827+E830+E833+E839</f>
        <v>126</v>
      </c>
      <c r="F842" s="133">
        <f>F827+F830+F833+F839+F836</f>
        <v>129</v>
      </c>
      <c r="G842" s="13">
        <f>G827+G830+G833+G839+G836</f>
        <v>126</v>
      </c>
    </row>
    <row r="843" spans="1:7" ht="15.75" customHeight="1">
      <c r="A843" s="11"/>
      <c r="B843" s="12"/>
      <c r="C843" s="289"/>
      <c r="D843" s="289"/>
      <c r="E843" s="289"/>
      <c r="F843" s="289"/>
      <c r="G843" s="289"/>
    </row>
    <row r="844" spans="1:7" ht="33.75">
      <c r="A844" s="11"/>
      <c r="B844" s="12"/>
      <c r="C844" s="14" t="s">
        <v>557</v>
      </c>
      <c r="D844" s="14" t="s">
        <v>78</v>
      </c>
      <c r="E844" s="177">
        <f>(E825+E828)/E840</f>
        <v>0.0718954248366013</v>
      </c>
      <c r="F844" s="178">
        <f>(F825+F828)/F840</f>
        <v>0.06918238993710692</v>
      </c>
      <c r="G844" s="177">
        <f>(G825+G828)/G840</f>
        <v>0.0641025641025641</v>
      </c>
    </row>
    <row r="845" spans="1:7" ht="15.75" customHeight="1">
      <c r="A845" s="11"/>
      <c r="B845" s="12"/>
      <c r="C845" s="353"/>
      <c r="D845" s="353"/>
      <c r="E845" s="353"/>
      <c r="F845" s="353"/>
      <c r="G845" s="353"/>
    </row>
    <row r="846" spans="1:7" ht="15.75">
      <c r="A846" s="11"/>
      <c r="B846" s="12"/>
      <c r="C846" s="343" t="s">
        <v>558</v>
      </c>
      <c r="D846" s="343"/>
      <c r="E846" s="343"/>
      <c r="F846" s="343"/>
      <c r="G846" s="343"/>
    </row>
    <row r="847" spans="1:7" ht="16.5">
      <c r="A847" s="11"/>
      <c r="B847" s="12"/>
      <c r="C847" s="179" t="s">
        <v>559</v>
      </c>
      <c r="D847" s="154" t="s">
        <v>363</v>
      </c>
      <c r="E847" s="21">
        <f>E848+E849</f>
        <v>9</v>
      </c>
      <c r="F847" s="122">
        <f>F848+F849</f>
        <v>8</v>
      </c>
      <c r="G847" s="47">
        <f>G848+G849</f>
        <v>7</v>
      </c>
    </row>
    <row r="848" spans="1:7" ht="16.5">
      <c r="A848" s="11"/>
      <c r="B848" s="12"/>
      <c r="C848" s="24" t="s">
        <v>375</v>
      </c>
      <c r="D848" s="21" t="s">
        <v>20</v>
      </c>
      <c r="E848" s="14">
        <v>5</v>
      </c>
      <c r="F848" s="133">
        <v>4</v>
      </c>
      <c r="G848" s="13">
        <v>4</v>
      </c>
    </row>
    <row r="849" spans="1:7" ht="16.5">
      <c r="A849" s="11"/>
      <c r="B849" s="12"/>
      <c r="C849" s="24" t="s">
        <v>376</v>
      </c>
      <c r="D849" s="21" t="s">
        <v>20</v>
      </c>
      <c r="E849" s="14">
        <v>4</v>
      </c>
      <c r="F849" s="133">
        <v>4</v>
      </c>
      <c r="G849" s="13">
        <v>3</v>
      </c>
    </row>
    <row r="850" spans="1:7" s="121" customFormat="1" ht="16.5">
      <c r="A850" s="11"/>
      <c r="B850" s="12"/>
      <c r="C850" s="14" t="s">
        <v>431</v>
      </c>
      <c r="D850" s="154" t="s">
        <v>363</v>
      </c>
      <c r="E850" s="21">
        <f>E851+E852</f>
        <v>17</v>
      </c>
      <c r="F850" s="122">
        <f>F851+F852</f>
        <v>20</v>
      </c>
      <c r="G850" s="47">
        <f>G851+G852</f>
        <v>20</v>
      </c>
    </row>
    <row r="851" spans="1:7" s="121" customFormat="1" ht="16.5">
      <c r="A851" s="11"/>
      <c r="B851" s="12"/>
      <c r="C851" s="24" t="s">
        <v>375</v>
      </c>
      <c r="D851" s="21" t="s">
        <v>20</v>
      </c>
      <c r="E851" s="14">
        <v>8</v>
      </c>
      <c r="F851" s="133">
        <v>9</v>
      </c>
      <c r="G851" s="13">
        <v>9</v>
      </c>
    </row>
    <row r="852" spans="1:7" s="121" customFormat="1" ht="16.5">
      <c r="A852" s="11"/>
      <c r="B852" s="12"/>
      <c r="C852" s="24" t="s">
        <v>376</v>
      </c>
      <c r="D852" s="21" t="s">
        <v>20</v>
      </c>
      <c r="E852" s="14">
        <v>9</v>
      </c>
      <c r="F852" s="133">
        <v>11</v>
      </c>
      <c r="G852" s="13">
        <v>11</v>
      </c>
    </row>
    <row r="853" spans="1:7" s="121" customFormat="1" ht="16.5">
      <c r="A853" s="11"/>
      <c r="B853" s="12"/>
      <c r="C853" s="14" t="s">
        <v>560</v>
      </c>
      <c r="D853" s="154" t="s">
        <v>363</v>
      </c>
      <c r="E853" s="21">
        <f>E854+E855</f>
        <v>99</v>
      </c>
      <c r="F853" s="122">
        <f>F854+F855</f>
        <v>104</v>
      </c>
      <c r="G853" s="47">
        <f>G854+G855</f>
        <v>102</v>
      </c>
    </row>
    <row r="854" spans="1:7" s="121" customFormat="1" ht="16.5">
      <c r="A854" s="11"/>
      <c r="B854" s="12"/>
      <c r="C854" s="24" t="s">
        <v>375</v>
      </c>
      <c r="D854" s="21" t="s">
        <v>20</v>
      </c>
      <c r="E854" s="14">
        <v>3</v>
      </c>
      <c r="F854" s="133">
        <v>4</v>
      </c>
      <c r="G854" s="13">
        <v>4</v>
      </c>
    </row>
    <row r="855" spans="1:7" s="121" customFormat="1" ht="16.5">
      <c r="A855" s="11"/>
      <c r="B855" s="12"/>
      <c r="C855" s="24" t="s">
        <v>376</v>
      </c>
      <c r="D855" s="21" t="s">
        <v>20</v>
      </c>
      <c r="E855" s="14">
        <v>96</v>
      </c>
      <c r="F855" s="133">
        <v>100</v>
      </c>
      <c r="G855" s="13">
        <v>98</v>
      </c>
    </row>
    <row r="856" spans="1:7" s="121" customFormat="1" ht="16.5">
      <c r="A856" s="11"/>
      <c r="B856" s="12"/>
      <c r="C856" s="14" t="s">
        <v>561</v>
      </c>
      <c r="D856" s="154" t="s">
        <v>363</v>
      </c>
      <c r="E856" s="21">
        <f>E857+E858</f>
        <v>20</v>
      </c>
      <c r="F856" s="122">
        <f>F857+F858</f>
        <v>19</v>
      </c>
      <c r="G856" s="47">
        <f>G857+G858</f>
        <v>19</v>
      </c>
    </row>
    <row r="857" spans="1:7" s="121" customFormat="1" ht="16.5">
      <c r="A857" s="11"/>
      <c r="B857" s="12"/>
      <c r="C857" s="24" t="s">
        <v>375</v>
      </c>
      <c r="D857" s="21" t="s">
        <v>20</v>
      </c>
      <c r="E857" s="14">
        <v>4</v>
      </c>
      <c r="F857" s="133">
        <v>6</v>
      </c>
      <c r="G857" s="13">
        <v>6</v>
      </c>
    </row>
    <row r="858" spans="1:7" s="121" customFormat="1" ht="16.5">
      <c r="A858" s="11"/>
      <c r="B858" s="12"/>
      <c r="C858" s="24" t="s">
        <v>376</v>
      </c>
      <c r="D858" s="21" t="s">
        <v>20</v>
      </c>
      <c r="E858" s="14">
        <v>16</v>
      </c>
      <c r="F858" s="133">
        <v>13</v>
      </c>
      <c r="G858" s="13">
        <v>13</v>
      </c>
    </row>
    <row r="859" spans="1:7" s="121" customFormat="1" ht="33.75">
      <c r="A859" s="11"/>
      <c r="B859" s="12"/>
      <c r="C859" s="14" t="s">
        <v>434</v>
      </c>
      <c r="D859" s="154" t="s">
        <v>363</v>
      </c>
      <c r="E859" s="21">
        <f>E860+E861</f>
        <v>8</v>
      </c>
      <c r="F859" s="122">
        <f>F860+F861</f>
        <v>8</v>
      </c>
      <c r="G859" s="47">
        <f>G860+G861</f>
        <v>8</v>
      </c>
    </row>
    <row r="860" spans="1:7" s="121" customFormat="1" ht="16.5">
      <c r="A860" s="11"/>
      <c r="B860" s="12"/>
      <c r="C860" s="24" t="s">
        <v>375</v>
      </c>
      <c r="D860" s="21" t="s">
        <v>20</v>
      </c>
      <c r="E860" s="14">
        <v>7</v>
      </c>
      <c r="F860" s="133">
        <v>7</v>
      </c>
      <c r="G860" s="13">
        <v>7</v>
      </c>
    </row>
    <row r="861" spans="1:7" s="121" customFormat="1" ht="16.5">
      <c r="A861" s="11"/>
      <c r="B861" s="12"/>
      <c r="C861" s="24" t="s">
        <v>376</v>
      </c>
      <c r="D861" s="21" t="s">
        <v>20</v>
      </c>
      <c r="E861" s="14">
        <v>1</v>
      </c>
      <c r="F861" s="133">
        <v>1</v>
      </c>
      <c r="G861" s="13">
        <v>1</v>
      </c>
    </row>
    <row r="862" spans="1:7" s="121" customFormat="1" ht="16.5">
      <c r="A862" s="11"/>
      <c r="B862" s="12"/>
      <c r="C862" s="14" t="s">
        <v>552</v>
      </c>
      <c r="D862" s="21" t="s">
        <v>20</v>
      </c>
      <c r="E862" s="21">
        <f>E847+E850+E853+E856+E859</f>
        <v>153</v>
      </c>
      <c r="F862" s="122">
        <f aca="true" t="shared" si="5" ref="F862:G864">F847+F850+F853+F856+F859</f>
        <v>159</v>
      </c>
      <c r="G862" s="47">
        <f t="shared" si="5"/>
        <v>156</v>
      </c>
    </row>
    <row r="863" spans="1:7" s="121" customFormat="1" ht="16.5">
      <c r="A863" s="11"/>
      <c r="B863" s="12"/>
      <c r="C863" s="14" t="s">
        <v>553</v>
      </c>
      <c r="D863" s="21" t="s">
        <v>20</v>
      </c>
      <c r="E863" s="14">
        <f>E848+E851+E854+E857+E860</f>
        <v>27</v>
      </c>
      <c r="F863" s="133">
        <f t="shared" si="5"/>
        <v>30</v>
      </c>
      <c r="G863" s="13">
        <f t="shared" si="5"/>
        <v>30</v>
      </c>
    </row>
    <row r="864" spans="1:7" s="121" customFormat="1" ht="16.5">
      <c r="A864" s="11"/>
      <c r="B864" s="12"/>
      <c r="C864" s="14" t="s">
        <v>554</v>
      </c>
      <c r="D864" s="21" t="s">
        <v>20</v>
      </c>
      <c r="E864" s="14">
        <f>E849+E852+E855+E858+E861</f>
        <v>126</v>
      </c>
      <c r="F864" s="133">
        <f t="shared" si="5"/>
        <v>129</v>
      </c>
      <c r="G864" s="13">
        <f t="shared" si="5"/>
        <v>126</v>
      </c>
    </row>
    <row r="865" spans="1:7" s="121" customFormat="1" ht="15.75" customHeight="1">
      <c r="A865" s="11"/>
      <c r="B865" s="12"/>
      <c r="C865" s="330"/>
      <c r="D865" s="330"/>
      <c r="E865" s="330"/>
      <c r="F865" s="330"/>
      <c r="G865" s="330"/>
    </row>
    <row r="866" spans="1:7" s="121" customFormat="1" ht="15.75">
      <c r="A866" s="11"/>
      <c r="B866" s="12"/>
      <c r="C866" s="343" t="s">
        <v>562</v>
      </c>
      <c r="D866" s="343"/>
      <c r="E866" s="343"/>
      <c r="F866" s="343"/>
      <c r="G866" s="343"/>
    </row>
    <row r="867" spans="1:7" s="121" customFormat="1" ht="16.5">
      <c r="A867" s="11"/>
      <c r="B867" s="12"/>
      <c r="C867" s="179" t="s">
        <v>563</v>
      </c>
      <c r="D867" s="154" t="s">
        <v>363</v>
      </c>
      <c r="E867" s="179">
        <f>E868+E869</f>
        <v>74</v>
      </c>
      <c r="F867" s="180">
        <f>F868+F869</f>
        <v>77</v>
      </c>
      <c r="G867" s="264">
        <f>G868+G869</f>
        <v>77</v>
      </c>
    </row>
    <row r="868" spans="1:7" s="121" customFormat="1" ht="16.5">
      <c r="A868" s="11"/>
      <c r="B868" s="12"/>
      <c r="C868" s="24" t="s">
        <v>375</v>
      </c>
      <c r="D868" s="21" t="s">
        <v>20</v>
      </c>
      <c r="E868" s="181">
        <v>22</v>
      </c>
      <c r="F868" s="105">
        <v>25</v>
      </c>
      <c r="G868" s="265">
        <v>25</v>
      </c>
    </row>
    <row r="869" spans="1:7" s="121" customFormat="1" ht="16.5">
      <c r="A869" s="11"/>
      <c r="B869" s="12"/>
      <c r="C869" s="24" t="s">
        <v>376</v>
      </c>
      <c r="D869" s="21" t="s">
        <v>20</v>
      </c>
      <c r="E869" s="181">
        <v>52</v>
      </c>
      <c r="F869" s="105">
        <v>52</v>
      </c>
      <c r="G869" s="265">
        <v>52</v>
      </c>
    </row>
    <row r="870" spans="1:7" s="121" customFormat="1" ht="16.5">
      <c r="A870" s="11"/>
      <c r="B870" s="12"/>
      <c r="C870" s="179" t="s">
        <v>564</v>
      </c>
      <c r="D870" s="154" t="s">
        <v>363</v>
      </c>
      <c r="E870" s="179">
        <f>E871+E872</f>
        <v>35</v>
      </c>
      <c r="F870" s="180">
        <f>F871+F872</f>
        <v>40</v>
      </c>
      <c r="G870" s="264">
        <f>G871+G872</f>
        <v>38</v>
      </c>
    </row>
    <row r="871" spans="1:7" s="121" customFormat="1" ht="16.5">
      <c r="A871" s="11"/>
      <c r="B871" s="12"/>
      <c r="C871" s="24" t="s">
        <v>375</v>
      </c>
      <c r="D871" s="21" t="s">
        <v>20</v>
      </c>
      <c r="E871" s="182">
        <v>4</v>
      </c>
      <c r="F871" s="183">
        <v>5</v>
      </c>
      <c r="G871" s="60">
        <v>5</v>
      </c>
    </row>
    <row r="872" spans="1:7" s="121" customFormat="1" ht="16.5">
      <c r="A872" s="11"/>
      <c r="B872" s="12"/>
      <c r="C872" s="24" t="s">
        <v>376</v>
      </c>
      <c r="D872" s="21" t="s">
        <v>20</v>
      </c>
      <c r="E872" s="182">
        <v>31</v>
      </c>
      <c r="F872" s="183">
        <v>35</v>
      </c>
      <c r="G872" s="60">
        <v>33</v>
      </c>
    </row>
    <row r="873" spans="1:7" s="121" customFormat="1" ht="16.5">
      <c r="A873" s="11"/>
      <c r="B873" s="12"/>
      <c r="C873" s="179" t="s">
        <v>565</v>
      </c>
      <c r="D873" s="154" t="s">
        <v>363</v>
      </c>
      <c r="E873" s="179">
        <f>E874+E875</f>
        <v>29</v>
      </c>
      <c r="F873" s="180">
        <f>F874+F875</f>
        <v>27</v>
      </c>
      <c r="G873" s="264">
        <f>G874+G875</f>
        <v>26</v>
      </c>
    </row>
    <row r="874" spans="1:7" s="121" customFormat="1" ht="16.5">
      <c r="A874" s="11"/>
      <c r="B874" s="12"/>
      <c r="C874" s="24" t="s">
        <v>375</v>
      </c>
      <c r="D874" s="21" t="s">
        <v>20</v>
      </c>
      <c r="E874" s="182">
        <v>1</v>
      </c>
      <c r="F874" s="183">
        <v>0</v>
      </c>
      <c r="G874" s="60">
        <v>0</v>
      </c>
    </row>
    <row r="875" spans="1:7" s="121" customFormat="1" ht="16.5">
      <c r="A875" s="11"/>
      <c r="B875" s="12"/>
      <c r="C875" s="24" t="s">
        <v>376</v>
      </c>
      <c r="D875" s="21" t="s">
        <v>20</v>
      </c>
      <c r="E875" s="182">
        <v>28</v>
      </c>
      <c r="F875" s="183">
        <v>27</v>
      </c>
      <c r="G875" s="60">
        <v>26</v>
      </c>
    </row>
    <row r="876" spans="1:7" s="121" customFormat="1" ht="16.5">
      <c r="A876" s="11"/>
      <c r="B876" s="12"/>
      <c r="C876" s="179" t="s">
        <v>566</v>
      </c>
      <c r="D876" s="154" t="s">
        <v>363</v>
      </c>
      <c r="E876" s="179">
        <f>E877+E878</f>
        <v>15</v>
      </c>
      <c r="F876" s="180">
        <f>F877+F878</f>
        <v>15</v>
      </c>
      <c r="G876" s="264">
        <f>G877+G878</f>
        <v>15</v>
      </c>
    </row>
    <row r="877" spans="1:7" s="121" customFormat="1" ht="16.5">
      <c r="A877" s="11"/>
      <c r="B877" s="12"/>
      <c r="C877" s="24" t="s">
        <v>375</v>
      </c>
      <c r="D877" s="21" t="s">
        <v>20</v>
      </c>
      <c r="E877" s="182">
        <v>0</v>
      </c>
      <c r="F877" s="183">
        <v>0</v>
      </c>
      <c r="G877" s="60">
        <v>0</v>
      </c>
    </row>
    <row r="878" spans="1:7" s="121" customFormat="1" ht="16.5">
      <c r="A878" s="11"/>
      <c r="B878" s="12"/>
      <c r="C878" s="24" t="s">
        <v>376</v>
      </c>
      <c r="D878" s="21" t="s">
        <v>20</v>
      </c>
      <c r="E878" s="182">
        <v>15</v>
      </c>
      <c r="F878" s="183">
        <v>15</v>
      </c>
      <c r="G878" s="60">
        <v>15</v>
      </c>
    </row>
    <row r="879" spans="1:7" s="121" customFormat="1" ht="16.5">
      <c r="A879" s="11"/>
      <c r="B879" s="12"/>
      <c r="C879" s="14" t="s">
        <v>552</v>
      </c>
      <c r="D879" s="21" t="s">
        <v>20</v>
      </c>
      <c r="E879" s="21">
        <f>E867+E870+E873+E876</f>
        <v>153</v>
      </c>
      <c r="F879" s="122">
        <f aca="true" t="shared" si="6" ref="F879:G881">F867+F870+F873+F876</f>
        <v>159</v>
      </c>
      <c r="G879" s="47">
        <f t="shared" si="6"/>
        <v>156</v>
      </c>
    </row>
    <row r="880" spans="1:7" s="121" customFormat="1" ht="16.5">
      <c r="A880" s="11"/>
      <c r="B880" s="12"/>
      <c r="C880" s="14" t="s">
        <v>553</v>
      </c>
      <c r="D880" s="21" t="s">
        <v>20</v>
      </c>
      <c r="E880" s="14">
        <f>E868+E871+E874+E877</f>
        <v>27</v>
      </c>
      <c r="F880" s="133">
        <f t="shared" si="6"/>
        <v>30</v>
      </c>
      <c r="G880" s="13">
        <f t="shared" si="6"/>
        <v>30</v>
      </c>
    </row>
    <row r="881" spans="1:7" s="121" customFormat="1" ht="16.5">
      <c r="A881" s="11"/>
      <c r="B881" s="12"/>
      <c r="C881" s="14" t="s">
        <v>554</v>
      </c>
      <c r="D881" s="21" t="s">
        <v>20</v>
      </c>
      <c r="E881" s="14">
        <f>E869+E872+E875+E878</f>
        <v>126</v>
      </c>
      <c r="F881" s="133">
        <f t="shared" si="6"/>
        <v>129</v>
      </c>
      <c r="G881" s="13">
        <f t="shared" si="6"/>
        <v>126</v>
      </c>
    </row>
    <row r="882" spans="1:7" s="121" customFormat="1" ht="15.75">
      <c r="A882" s="11"/>
      <c r="B882" s="12"/>
      <c r="C882" s="354"/>
      <c r="D882" s="354"/>
      <c r="E882" s="354"/>
      <c r="F882" s="354"/>
      <c r="G882" s="354"/>
    </row>
    <row r="883" spans="1:7" s="121" customFormat="1" ht="15.75">
      <c r="A883" s="11"/>
      <c r="B883" s="12"/>
      <c r="C883" s="343" t="s">
        <v>567</v>
      </c>
      <c r="D883" s="343"/>
      <c r="E883" s="343"/>
      <c r="F883" s="343"/>
      <c r="G883" s="343"/>
    </row>
    <row r="884" spans="1:7" s="121" customFormat="1" ht="15.75">
      <c r="A884" s="11"/>
      <c r="B884" s="12"/>
      <c r="C884" s="179" t="s">
        <v>568</v>
      </c>
      <c r="D884" s="179" t="s">
        <v>20</v>
      </c>
      <c r="E884" s="181">
        <v>13</v>
      </c>
      <c r="F884" s="105">
        <v>13</v>
      </c>
      <c r="G884" s="265">
        <v>11</v>
      </c>
    </row>
    <row r="885" spans="1:7" s="121" customFormat="1" ht="15.75">
      <c r="A885" s="11"/>
      <c r="B885" s="12"/>
      <c r="C885" s="179" t="s">
        <v>569</v>
      </c>
      <c r="D885" s="179" t="s">
        <v>20</v>
      </c>
      <c r="E885" s="181">
        <v>13</v>
      </c>
      <c r="F885" s="105">
        <v>11</v>
      </c>
      <c r="G885" s="265">
        <v>11</v>
      </c>
    </row>
    <row r="886" spans="1:7" s="121" customFormat="1" ht="15.75">
      <c r="A886" s="11"/>
      <c r="B886" s="12"/>
      <c r="C886" s="354"/>
      <c r="D886" s="354"/>
      <c r="E886" s="354"/>
      <c r="F886" s="354"/>
      <c r="G886" s="354"/>
    </row>
    <row r="887" spans="1:7" s="121" customFormat="1" ht="15.75">
      <c r="A887" s="11"/>
      <c r="B887" s="12"/>
      <c r="C887" s="343" t="s">
        <v>570</v>
      </c>
      <c r="D887" s="343"/>
      <c r="E887" s="343"/>
      <c r="F887" s="343"/>
      <c r="G887" s="343"/>
    </row>
    <row r="888" spans="1:7" s="121" customFormat="1" ht="16.5">
      <c r="A888" s="11"/>
      <c r="B888" s="12"/>
      <c r="C888" s="179" t="s">
        <v>571</v>
      </c>
      <c r="D888" s="20" t="s">
        <v>78</v>
      </c>
      <c r="E888" s="184">
        <f>E880/E879</f>
        <v>0.17647058823529413</v>
      </c>
      <c r="F888" s="186">
        <f>F880/F879</f>
        <v>0.18867924528301888</v>
      </c>
      <c r="G888" s="266">
        <f>G880/G879</f>
        <v>0.19230769230769232</v>
      </c>
    </row>
    <row r="889" spans="1:7" s="121" customFormat="1" ht="16.5">
      <c r="A889" s="11"/>
      <c r="B889" s="12"/>
      <c r="C889" s="21" t="s">
        <v>572</v>
      </c>
      <c r="D889" s="20" t="s">
        <v>78</v>
      </c>
      <c r="E889" s="185">
        <f>E788/E787</f>
        <v>0.18181818181818182</v>
      </c>
      <c r="F889" s="187">
        <f>F788/F787</f>
        <v>0.23684210526315788</v>
      </c>
      <c r="G889" s="185">
        <f>G788/G787</f>
        <v>0.24324324324324326</v>
      </c>
    </row>
    <row r="890" spans="1:7" s="121" customFormat="1" ht="16.5">
      <c r="A890" s="11"/>
      <c r="B890" s="12"/>
      <c r="C890" s="21" t="s">
        <v>573</v>
      </c>
      <c r="D890" s="20" t="s">
        <v>78</v>
      </c>
      <c r="E890" s="185">
        <f>E829/E828</f>
        <v>0.2857142857142857</v>
      </c>
      <c r="F890" s="187">
        <f>F829/F828</f>
        <v>0.2857142857142857</v>
      </c>
      <c r="G890" s="185">
        <f>G829/G828</f>
        <v>0.2857142857142857</v>
      </c>
    </row>
    <row r="891" spans="1:7" s="121" customFormat="1" ht="16.5">
      <c r="A891" s="11"/>
      <c r="B891" s="12"/>
      <c r="C891" s="21" t="s">
        <v>574</v>
      </c>
      <c r="D891" s="20" t="s">
        <v>78</v>
      </c>
      <c r="E891" s="185">
        <f>E826/E825</f>
        <v>0.25</v>
      </c>
      <c r="F891" s="187">
        <f>F826/F825</f>
        <v>0.25</v>
      </c>
      <c r="G891" s="185">
        <f>G826/G825</f>
        <v>0.3333333333333333</v>
      </c>
    </row>
    <row r="892" spans="1:7" s="121" customFormat="1" ht="15.75" customHeight="1">
      <c r="A892" s="11"/>
      <c r="B892" s="12"/>
      <c r="C892" s="330"/>
      <c r="D892" s="330"/>
      <c r="E892" s="330"/>
      <c r="F892" s="330"/>
      <c r="G892" s="330"/>
    </row>
    <row r="893" spans="1:7" s="121" customFormat="1" ht="21" customHeight="1">
      <c r="A893" s="11"/>
      <c r="B893" s="12"/>
      <c r="C893" s="295" t="s">
        <v>575</v>
      </c>
      <c r="D893" s="295"/>
      <c r="E893" s="295"/>
      <c r="F893" s="295"/>
      <c r="G893" s="295"/>
    </row>
    <row r="894" spans="1:7" s="121" customFormat="1" ht="16.5">
      <c r="A894" s="11"/>
      <c r="B894" s="12"/>
      <c r="C894" s="21" t="s">
        <v>576</v>
      </c>
      <c r="D894" s="21" t="s">
        <v>20</v>
      </c>
      <c r="E894" s="43">
        <f>E895+E896</f>
        <v>8</v>
      </c>
      <c r="F894" s="122">
        <f>F895+F896</f>
        <v>8</v>
      </c>
      <c r="G894" s="47">
        <f>G895+G896</f>
        <v>9</v>
      </c>
    </row>
    <row r="895" spans="1:7" s="121" customFormat="1" ht="16.5">
      <c r="A895" s="11"/>
      <c r="B895" s="12"/>
      <c r="C895" s="24" t="s">
        <v>375</v>
      </c>
      <c r="D895" s="21" t="s">
        <v>20</v>
      </c>
      <c r="E895" s="38">
        <v>6</v>
      </c>
      <c r="F895" s="120">
        <v>6</v>
      </c>
      <c r="G895" s="38">
        <v>6</v>
      </c>
    </row>
    <row r="896" spans="1:7" s="121" customFormat="1" ht="16.5">
      <c r="A896" s="11"/>
      <c r="B896" s="12"/>
      <c r="C896" s="24" t="s">
        <v>376</v>
      </c>
      <c r="D896" s="21" t="s">
        <v>20</v>
      </c>
      <c r="E896" s="38">
        <v>2</v>
      </c>
      <c r="F896" s="120">
        <v>2</v>
      </c>
      <c r="G896" s="38">
        <v>3</v>
      </c>
    </row>
    <row r="897" spans="1:7" s="121" customFormat="1" ht="16.5">
      <c r="A897" s="11"/>
      <c r="B897" s="12"/>
      <c r="C897" s="21" t="s">
        <v>577</v>
      </c>
      <c r="D897" s="21" t="s">
        <v>78</v>
      </c>
      <c r="E897" s="85">
        <f>E895/E894</f>
        <v>0.75</v>
      </c>
      <c r="F897" s="188">
        <f>F895/F894</f>
        <v>0.75</v>
      </c>
      <c r="G897" s="85">
        <f>G895/G894</f>
        <v>0.6666666666666666</v>
      </c>
    </row>
    <row r="898" spans="1:7" s="121" customFormat="1" ht="16.5">
      <c r="A898" s="11"/>
      <c r="B898" s="12"/>
      <c r="C898" s="21" t="s">
        <v>578</v>
      </c>
      <c r="D898" s="21" t="s">
        <v>78</v>
      </c>
      <c r="E898" s="176">
        <f>E894/E879</f>
        <v>0.05228758169934641</v>
      </c>
      <c r="F898" s="175">
        <f>F894/F879</f>
        <v>0.050314465408805034</v>
      </c>
      <c r="G898" s="176">
        <f>G894/G879</f>
        <v>0.057692307692307696</v>
      </c>
    </row>
    <row r="899" spans="1:7" s="121" customFormat="1" ht="15.75" customHeight="1">
      <c r="A899" s="11"/>
      <c r="B899" s="12"/>
      <c r="C899" s="289"/>
      <c r="D899" s="289"/>
      <c r="E899" s="289"/>
      <c r="F899" s="289"/>
      <c r="G899" s="289"/>
    </row>
    <row r="900" spans="1:7" s="121" customFormat="1" ht="12.75" customHeight="1">
      <c r="A900" s="11"/>
      <c r="B900" s="12"/>
      <c r="C900" s="295" t="s">
        <v>688</v>
      </c>
      <c r="D900" s="295"/>
      <c r="E900" s="355"/>
      <c r="F900" s="355"/>
      <c r="G900" s="295"/>
    </row>
    <row r="901" spans="1:7" s="121" customFormat="1" ht="12.75" customHeight="1">
      <c r="A901" s="11"/>
      <c r="B901" s="12"/>
      <c r="C901" s="21" t="s">
        <v>689</v>
      </c>
      <c r="D901" s="21" t="s">
        <v>20</v>
      </c>
      <c r="E901" s="342">
        <v>9</v>
      </c>
      <c r="F901" s="357">
        <v>12</v>
      </c>
      <c r="G901" s="267">
        <v>10</v>
      </c>
    </row>
    <row r="902" spans="1:7" s="121" customFormat="1" ht="33.75">
      <c r="A902" s="11"/>
      <c r="B902" s="12"/>
      <c r="C902" s="21" t="s">
        <v>579</v>
      </c>
      <c r="D902" s="21" t="s">
        <v>20</v>
      </c>
      <c r="E902" s="342"/>
      <c r="F902" s="357"/>
      <c r="G902" s="268">
        <v>1</v>
      </c>
    </row>
    <row r="903" spans="1:7" s="121" customFormat="1" ht="16.5">
      <c r="A903" s="11"/>
      <c r="B903" s="12"/>
      <c r="C903" s="21" t="s">
        <v>578</v>
      </c>
      <c r="D903" s="21" t="s">
        <v>78</v>
      </c>
      <c r="E903" s="269">
        <f>E901/E879</f>
        <v>0.058823529411764705</v>
      </c>
      <c r="F903" s="270">
        <f>F901/F879</f>
        <v>0.07547169811320754</v>
      </c>
      <c r="G903" s="176">
        <f>(G901+G902)/G879</f>
        <v>0.07051282051282051</v>
      </c>
    </row>
    <row r="904" spans="1:7" s="121" customFormat="1" ht="15.75" customHeight="1">
      <c r="A904" s="11"/>
      <c r="B904" s="12"/>
      <c r="C904" s="289"/>
      <c r="D904" s="289"/>
      <c r="E904" s="289"/>
      <c r="F904" s="289"/>
      <c r="G904" s="289"/>
    </row>
    <row r="905" spans="1:7" s="121" customFormat="1" ht="15.75">
      <c r="A905" s="11"/>
      <c r="B905" s="12"/>
      <c r="C905" s="343" t="s">
        <v>580</v>
      </c>
      <c r="D905" s="343"/>
      <c r="E905" s="343"/>
      <c r="F905" s="343"/>
      <c r="G905" s="343"/>
    </row>
    <row r="906" spans="1:7" s="121" customFormat="1" ht="16.5">
      <c r="A906" s="11"/>
      <c r="B906" s="12"/>
      <c r="C906" s="14" t="s">
        <v>384</v>
      </c>
      <c r="D906" s="21" t="s">
        <v>581</v>
      </c>
      <c r="E906" s="189">
        <v>58.5</v>
      </c>
      <c r="F906" s="191">
        <v>59.5</v>
      </c>
      <c r="G906" s="189">
        <v>59.3</v>
      </c>
    </row>
    <row r="907" spans="1:7" s="121" customFormat="1" ht="16.5">
      <c r="A907" s="11"/>
      <c r="B907" s="12"/>
      <c r="C907" s="24" t="s">
        <v>375</v>
      </c>
      <c r="D907" s="21" t="s">
        <v>581</v>
      </c>
      <c r="E907" s="192">
        <v>58</v>
      </c>
      <c r="F907" s="193">
        <v>59</v>
      </c>
      <c r="G907" s="192">
        <v>60</v>
      </c>
    </row>
    <row r="908" spans="1:7" s="121" customFormat="1" ht="16.5">
      <c r="A908" s="11"/>
      <c r="B908" s="12"/>
      <c r="C908" s="24" t="s">
        <v>376</v>
      </c>
      <c r="D908" s="21" t="s">
        <v>581</v>
      </c>
      <c r="E908" s="192">
        <v>58.7</v>
      </c>
      <c r="F908" s="193">
        <v>59.7</v>
      </c>
      <c r="G908" s="192">
        <v>59</v>
      </c>
    </row>
    <row r="909" spans="1:7" s="121" customFormat="1" ht="16.5">
      <c r="A909" s="11"/>
      <c r="B909" s="12"/>
      <c r="C909" s="14" t="s">
        <v>385</v>
      </c>
      <c r="D909" s="21" t="s">
        <v>581</v>
      </c>
      <c r="E909" s="190">
        <v>57.3</v>
      </c>
      <c r="F909" s="194">
        <v>58.4</v>
      </c>
      <c r="G909" s="190">
        <v>58</v>
      </c>
    </row>
    <row r="910" spans="1:7" s="121" customFormat="1" ht="16.5">
      <c r="A910" s="11"/>
      <c r="B910" s="12"/>
      <c r="C910" s="24" t="s">
        <v>375</v>
      </c>
      <c r="D910" s="21" t="s">
        <v>581</v>
      </c>
      <c r="E910" s="192">
        <v>56.5</v>
      </c>
      <c r="F910" s="193">
        <v>57.5</v>
      </c>
      <c r="G910" s="192">
        <v>58.5</v>
      </c>
    </row>
    <row r="911" spans="1:7" s="121" customFormat="1" ht="16.5">
      <c r="A911" s="11"/>
      <c r="B911" s="12"/>
      <c r="C911" s="24" t="s">
        <v>376</v>
      </c>
      <c r="D911" s="21" t="s">
        <v>581</v>
      </c>
      <c r="E911" s="192">
        <v>57.6</v>
      </c>
      <c r="F911" s="193">
        <v>58.6</v>
      </c>
      <c r="G911" s="192">
        <v>57.8</v>
      </c>
    </row>
    <row r="912" spans="1:7" s="121" customFormat="1" ht="16.5">
      <c r="A912" s="11"/>
      <c r="B912" s="12"/>
      <c r="C912" s="14" t="s">
        <v>386</v>
      </c>
      <c r="D912" s="21" t="s">
        <v>581</v>
      </c>
      <c r="E912" s="190">
        <v>51.5</v>
      </c>
      <c r="F912" s="194">
        <v>50.6</v>
      </c>
      <c r="G912" s="190">
        <v>50.5</v>
      </c>
    </row>
    <row r="913" spans="1:7" s="121" customFormat="1" ht="16.5">
      <c r="A913" s="11"/>
      <c r="B913" s="12"/>
      <c r="C913" s="24" t="s">
        <v>375</v>
      </c>
      <c r="D913" s="21" t="s">
        <v>581</v>
      </c>
      <c r="E913" s="192">
        <v>49.6</v>
      </c>
      <c r="F913" s="193">
        <v>50</v>
      </c>
      <c r="G913" s="192">
        <v>50.7</v>
      </c>
    </row>
    <row r="914" spans="1:7" s="121" customFormat="1" ht="16.5">
      <c r="A914" s="11"/>
      <c r="B914" s="12"/>
      <c r="C914" s="24" t="s">
        <v>376</v>
      </c>
      <c r="D914" s="21" t="s">
        <v>581</v>
      </c>
      <c r="E914" s="192">
        <v>52.4</v>
      </c>
      <c r="F914" s="193">
        <v>50.9</v>
      </c>
      <c r="G914" s="192">
        <v>50.4</v>
      </c>
    </row>
    <row r="915" spans="1:7" s="121" customFormat="1" ht="16.5" customHeight="1">
      <c r="A915" s="11"/>
      <c r="B915" s="12"/>
      <c r="C915" s="14" t="s">
        <v>556</v>
      </c>
      <c r="D915" s="21" t="s">
        <v>581</v>
      </c>
      <c r="E915" s="356"/>
      <c r="F915" s="194">
        <v>28.7</v>
      </c>
      <c r="G915" s="190">
        <v>29.6</v>
      </c>
    </row>
    <row r="916" spans="1:7" s="121" customFormat="1" ht="16.5">
      <c r="A916" s="11"/>
      <c r="B916" s="12"/>
      <c r="C916" s="24" t="s">
        <v>375</v>
      </c>
      <c r="D916" s="21" t="s">
        <v>581</v>
      </c>
      <c r="E916" s="356"/>
      <c r="F916" s="193">
        <v>28.3</v>
      </c>
      <c r="G916" s="192">
        <v>29.2</v>
      </c>
    </row>
    <row r="917" spans="1:7" s="121" customFormat="1" ht="16.5">
      <c r="A917" s="11"/>
      <c r="B917" s="12"/>
      <c r="C917" s="24" t="s">
        <v>376</v>
      </c>
      <c r="D917" s="21" t="s">
        <v>581</v>
      </c>
      <c r="E917" s="356"/>
      <c r="F917" s="193">
        <v>29.5</v>
      </c>
      <c r="G917" s="192">
        <v>30.5</v>
      </c>
    </row>
    <row r="918" spans="1:7" s="121" customFormat="1" ht="16.5">
      <c r="A918" s="11"/>
      <c r="B918" s="12"/>
      <c r="C918" s="14" t="s">
        <v>387</v>
      </c>
      <c r="D918" s="21" t="s">
        <v>581</v>
      </c>
      <c r="E918" s="190">
        <v>47.5</v>
      </c>
      <c r="F918" s="194">
        <v>50</v>
      </c>
      <c r="G918" s="190">
        <v>50.3</v>
      </c>
    </row>
    <row r="919" spans="1:7" s="121" customFormat="1" ht="16.5">
      <c r="A919" s="11"/>
      <c r="B919" s="12"/>
      <c r="C919" s="24" t="s">
        <v>375</v>
      </c>
      <c r="D919" s="21" t="s">
        <v>581</v>
      </c>
      <c r="E919" s="192">
        <v>31</v>
      </c>
      <c r="F919" s="193">
        <v>0</v>
      </c>
      <c r="G919" s="192">
        <v>0</v>
      </c>
    </row>
    <row r="920" spans="1:7" s="121" customFormat="1" ht="16.5" customHeight="1">
      <c r="A920" s="11"/>
      <c r="B920" s="12"/>
      <c r="C920" s="24" t="s">
        <v>376</v>
      </c>
      <c r="D920" s="21" t="s">
        <v>581</v>
      </c>
      <c r="E920" s="192">
        <v>47.7</v>
      </c>
      <c r="F920" s="193">
        <v>50</v>
      </c>
      <c r="G920" s="192">
        <v>50.3</v>
      </c>
    </row>
    <row r="921" spans="1:7" s="121" customFormat="1" ht="16.5" customHeight="1">
      <c r="A921" s="11"/>
      <c r="B921" s="12"/>
      <c r="C921" s="289"/>
      <c r="D921" s="289"/>
      <c r="E921" s="289"/>
      <c r="F921" s="289"/>
      <c r="G921" s="289"/>
    </row>
    <row r="922" spans="1:7" s="121" customFormat="1" ht="16.5" customHeight="1">
      <c r="A922" s="11"/>
      <c r="B922" s="12"/>
      <c r="C922" s="295" t="s">
        <v>582</v>
      </c>
      <c r="D922" s="295"/>
      <c r="E922" s="295"/>
      <c r="F922" s="295"/>
      <c r="G922" s="295"/>
    </row>
    <row r="923" spans="1:7" s="121" customFormat="1" ht="16.5" customHeight="1">
      <c r="A923" s="11"/>
      <c r="B923" s="12"/>
      <c r="C923" s="14" t="s">
        <v>384</v>
      </c>
      <c r="D923" s="21" t="s">
        <v>581</v>
      </c>
      <c r="E923" s="189">
        <v>16.1</v>
      </c>
      <c r="F923" s="191">
        <v>17.1</v>
      </c>
      <c r="G923" s="189">
        <v>23.1</v>
      </c>
    </row>
    <row r="924" spans="1:7" s="121" customFormat="1" ht="16.5" customHeight="1">
      <c r="A924" s="11"/>
      <c r="B924" s="12"/>
      <c r="C924" s="24" t="s">
        <v>375</v>
      </c>
      <c r="D924" s="21" t="s">
        <v>581</v>
      </c>
      <c r="E924" s="195">
        <v>23.2</v>
      </c>
      <c r="F924" s="196">
        <v>24.2</v>
      </c>
      <c r="G924" s="195">
        <v>25.2</v>
      </c>
    </row>
    <row r="925" spans="1:7" s="121" customFormat="1" ht="16.5" customHeight="1">
      <c r="A925" s="11"/>
      <c r="B925" s="12"/>
      <c r="C925" s="24" t="s">
        <v>376</v>
      </c>
      <c r="D925" s="21" t="s">
        <v>581</v>
      </c>
      <c r="E925" s="195">
        <v>13.7</v>
      </c>
      <c r="F925" s="196">
        <v>14.7</v>
      </c>
      <c r="G925" s="195">
        <v>22.1</v>
      </c>
    </row>
    <row r="926" spans="1:7" s="121" customFormat="1" ht="16.5" customHeight="1">
      <c r="A926" s="11"/>
      <c r="B926" s="12"/>
      <c r="C926" s="14" t="s">
        <v>385</v>
      </c>
      <c r="D926" s="21" t="s">
        <v>581</v>
      </c>
      <c r="E926" s="189">
        <v>24.9</v>
      </c>
      <c r="F926" s="191">
        <v>25.9</v>
      </c>
      <c r="G926" s="189">
        <v>26.5</v>
      </c>
    </row>
    <row r="927" spans="1:7" s="121" customFormat="1" ht="16.5" customHeight="1">
      <c r="A927" s="11"/>
      <c r="B927" s="12"/>
      <c r="C927" s="24" t="s">
        <v>375</v>
      </c>
      <c r="D927" s="21" t="s">
        <v>581</v>
      </c>
      <c r="E927" s="197">
        <v>30.2</v>
      </c>
      <c r="F927" s="198">
        <v>31.5</v>
      </c>
      <c r="G927" s="197">
        <v>32.2</v>
      </c>
    </row>
    <row r="928" spans="1:7" s="121" customFormat="1" ht="16.5">
      <c r="A928" s="11"/>
      <c r="B928" s="12"/>
      <c r="C928" s="24" t="s">
        <v>376</v>
      </c>
      <c r="D928" s="21" t="s">
        <v>581</v>
      </c>
      <c r="E928" s="195">
        <v>22.8</v>
      </c>
      <c r="F928" s="196">
        <v>23.8</v>
      </c>
      <c r="G928" s="195">
        <v>23.6</v>
      </c>
    </row>
    <row r="929" spans="1:7" s="121" customFormat="1" ht="16.5">
      <c r="A929" s="11"/>
      <c r="B929" s="12"/>
      <c r="C929" s="14" t="s">
        <v>386</v>
      </c>
      <c r="D929" s="21" t="s">
        <v>581</v>
      </c>
      <c r="E929" s="189">
        <v>21.3</v>
      </c>
      <c r="F929" s="191">
        <v>20.5</v>
      </c>
      <c r="G929" s="189">
        <v>20.5</v>
      </c>
    </row>
    <row r="930" spans="1:7" s="121" customFormat="1" ht="16.5">
      <c r="A930" s="11"/>
      <c r="B930" s="12"/>
      <c r="C930" s="24" t="s">
        <v>375</v>
      </c>
      <c r="D930" s="21" t="s">
        <v>581</v>
      </c>
      <c r="E930" s="195">
        <v>23.5</v>
      </c>
      <c r="F930" s="196">
        <v>24.4</v>
      </c>
      <c r="G930" s="195">
        <v>25.1</v>
      </c>
    </row>
    <row r="931" spans="1:7" s="121" customFormat="1" ht="16.5">
      <c r="A931" s="11"/>
      <c r="B931" s="12"/>
      <c r="C931" s="24" t="s">
        <v>376</v>
      </c>
      <c r="D931" s="21" t="s">
        <v>581</v>
      </c>
      <c r="E931" s="195">
        <v>20.3</v>
      </c>
      <c r="F931" s="198">
        <v>19</v>
      </c>
      <c r="G931" s="197">
        <v>18.8</v>
      </c>
    </row>
    <row r="932" spans="1:7" s="121" customFormat="1" ht="16.5" customHeight="1">
      <c r="A932" s="11"/>
      <c r="B932" s="12"/>
      <c r="C932" s="14" t="s">
        <v>556</v>
      </c>
      <c r="D932" s="21" t="s">
        <v>581</v>
      </c>
      <c r="E932" s="332"/>
      <c r="F932" s="191">
        <v>0.7</v>
      </c>
      <c r="G932" s="189">
        <v>1.6</v>
      </c>
    </row>
    <row r="933" spans="1:7" s="121" customFormat="1" ht="16.5">
      <c r="A933" s="11"/>
      <c r="B933" s="12"/>
      <c r="C933" s="24" t="s">
        <v>375</v>
      </c>
      <c r="D933" s="21" t="s">
        <v>581</v>
      </c>
      <c r="E933" s="332"/>
      <c r="F933" s="196">
        <v>0.5</v>
      </c>
      <c r="G933" s="195">
        <v>1.4</v>
      </c>
    </row>
    <row r="934" spans="1:7" s="121" customFormat="1" ht="16.5">
      <c r="A934" s="11"/>
      <c r="B934" s="12"/>
      <c r="C934" s="24" t="s">
        <v>376</v>
      </c>
      <c r="D934" s="21" t="s">
        <v>581</v>
      </c>
      <c r="E934" s="332"/>
      <c r="F934" s="196">
        <v>0.9</v>
      </c>
      <c r="G934" s="195">
        <v>1.9</v>
      </c>
    </row>
    <row r="935" spans="1:7" s="121" customFormat="1" ht="16.5">
      <c r="A935" s="11"/>
      <c r="B935" s="12"/>
      <c r="C935" s="14" t="s">
        <v>387</v>
      </c>
      <c r="D935" s="21" t="s">
        <v>581</v>
      </c>
      <c r="E935" s="189">
        <v>13.1</v>
      </c>
      <c r="F935" s="191">
        <v>14.6</v>
      </c>
      <c r="G935" s="189">
        <v>15</v>
      </c>
    </row>
    <row r="936" spans="1:7" s="121" customFormat="1" ht="16.5">
      <c r="A936" s="11"/>
      <c r="B936" s="12"/>
      <c r="C936" s="24" t="s">
        <v>375</v>
      </c>
      <c r="D936" s="21" t="s">
        <v>581</v>
      </c>
      <c r="E936" s="192">
        <v>2</v>
      </c>
      <c r="F936" s="193">
        <v>0</v>
      </c>
      <c r="G936" s="192">
        <v>0</v>
      </c>
    </row>
    <row r="937" spans="1:7" s="121" customFormat="1" ht="16.5">
      <c r="A937" s="11"/>
      <c r="B937" s="12"/>
      <c r="C937" s="24" t="s">
        <v>376</v>
      </c>
      <c r="D937" s="21" t="s">
        <v>581</v>
      </c>
      <c r="E937" s="195">
        <v>13.3</v>
      </c>
      <c r="F937" s="196">
        <v>14.6</v>
      </c>
      <c r="G937" s="195">
        <v>15</v>
      </c>
    </row>
    <row r="938" spans="1:7" s="121" customFormat="1" ht="15.75" customHeight="1">
      <c r="A938" s="11"/>
      <c r="B938" s="12"/>
      <c r="C938" s="289"/>
      <c r="D938" s="289"/>
      <c r="E938" s="289"/>
      <c r="F938" s="289"/>
      <c r="G938" s="289"/>
    </row>
    <row r="939" spans="1:7" s="121" customFormat="1" ht="47.25" customHeight="1">
      <c r="A939" s="11" t="s">
        <v>583</v>
      </c>
      <c r="B939" s="12" t="s">
        <v>584</v>
      </c>
      <c r="C939" s="294" t="s">
        <v>585</v>
      </c>
      <c r="D939" s="294"/>
      <c r="E939" s="294"/>
      <c r="F939" s="294"/>
      <c r="G939" s="294"/>
    </row>
    <row r="940" spans="1:7" s="1" customFormat="1" ht="35.25" customHeight="1">
      <c r="A940" s="11"/>
      <c r="B940" s="11"/>
      <c r="C940" s="315" t="s">
        <v>586</v>
      </c>
      <c r="D940" s="315"/>
      <c r="E940" s="315"/>
      <c r="F940" s="315"/>
      <c r="G940" s="315"/>
    </row>
    <row r="941" spans="1:7" s="1" customFormat="1" ht="16.5">
      <c r="A941" s="11"/>
      <c r="B941" s="11"/>
      <c r="C941" s="43" t="s">
        <v>384</v>
      </c>
      <c r="D941" s="10"/>
      <c r="E941" s="199">
        <v>0.941</v>
      </c>
      <c r="F941" s="200">
        <v>0.948</v>
      </c>
      <c r="G941" s="199">
        <v>1.033</v>
      </c>
    </row>
    <row r="942" spans="1:7" s="1" customFormat="1" ht="16.5">
      <c r="A942" s="11"/>
      <c r="B942" s="11"/>
      <c r="C942" s="43" t="s">
        <v>587</v>
      </c>
      <c r="D942" s="10"/>
      <c r="E942" s="199">
        <v>1.093</v>
      </c>
      <c r="F942" s="200">
        <v>1.187</v>
      </c>
      <c r="G942" s="199">
        <v>1.211</v>
      </c>
    </row>
    <row r="943" spans="1:7" s="1" customFormat="1" ht="16.5">
      <c r="A943" s="11"/>
      <c r="B943" s="11"/>
      <c r="C943" s="43" t="s">
        <v>588</v>
      </c>
      <c r="D943" s="10"/>
      <c r="E943" s="199">
        <v>0.914</v>
      </c>
      <c r="F943" s="200">
        <v>0.929</v>
      </c>
      <c r="G943" s="199">
        <v>0.936</v>
      </c>
    </row>
    <row r="944" spans="1:7" s="1" customFormat="1" ht="16.5">
      <c r="A944" s="11"/>
      <c r="B944" s="11"/>
      <c r="C944" s="43" t="s">
        <v>589</v>
      </c>
      <c r="D944" s="10"/>
      <c r="E944" s="199">
        <v>0.92</v>
      </c>
      <c r="F944" s="200">
        <v>0.918</v>
      </c>
      <c r="G944" s="199">
        <v>0.954</v>
      </c>
    </row>
    <row r="945" spans="1:7" s="1" customFormat="1" ht="16.5">
      <c r="A945" s="11"/>
      <c r="B945" s="11"/>
      <c r="C945" s="43" t="s">
        <v>556</v>
      </c>
      <c r="D945" s="10"/>
      <c r="E945" s="282"/>
      <c r="F945" s="200">
        <v>1</v>
      </c>
      <c r="G945" s="199">
        <v>0.976</v>
      </c>
    </row>
    <row r="946" spans="1:7" s="1" customFormat="1" ht="19.5" customHeight="1">
      <c r="A946" s="11"/>
      <c r="B946" s="11"/>
      <c r="C946" s="43" t="s">
        <v>387</v>
      </c>
      <c r="D946" s="10"/>
      <c r="E946" s="13">
        <v>0.869</v>
      </c>
      <c r="F946" s="38" t="s">
        <v>206</v>
      </c>
      <c r="G946" s="38" t="s">
        <v>206</v>
      </c>
    </row>
    <row r="947" spans="1:7" s="1" customFormat="1" ht="15.75" customHeight="1">
      <c r="A947" s="11"/>
      <c r="B947" s="11"/>
      <c r="C947" s="289"/>
      <c r="D947" s="289"/>
      <c r="E947" s="289"/>
      <c r="F947" s="289"/>
      <c r="G947" s="289"/>
    </row>
    <row r="948" spans="1:7" s="1" customFormat="1" ht="15.75">
      <c r="A948" s="11"/>
      <c r="B948" s="11"/>
      <c r="C948" s="343" t="s">
        <v>590</v>
      </c>
      <c r="D948" s="343"/>
      <c r="E948" s="343"/>
      <c r="F948" s="343"/>
      <c r="G948" s="343"/>
    </row>
    <row r="949" spans="1:7" s="1" customFormat="1" ht="16.5">
      <c r="A949" s="11"/>
      <c r="B949" s="11"/>
      <c r="C949" s="43" t="s">
        <v>591</v>
      </c>
      <c r="D949" s="93"/>
      <c r="E949" s="62"/>
      <c r="F949" s="62"/>
      <c r="G949" s="220"/>
    </row>
    <row r="950" spans="1:7" s="1" customFormat="1" ht="16.5">
      <c r="A950" s="11"/>
      <c r="B950" s="11"/>
      <c r="C950" s="181" t="s">
        <v>592</v>
      </c>
      <c r="D950" s="13" t="s">
        <v>45</v>
      </c>
      <c r="E950" s="201">
        <v>2684</v>
      </c>
      <c r="F950" s="202">
        <v>2725</v>
      </c>
      <c r="G950" s="202">
        <v>2752</v>
      </c>
    </row>
    <row r="951" spans="1:7" s="1" customFormat="1" ht="36.75" customHeight="1">
      <c r="A951" s="11"/>
      <c r="B951" s="11"/>
      <c r="C951" s="24" t="s">
        <v>593</v>
      </c>
      <c r="D951" s="13" t="s">
        <v>78</v>
      </c>
      <c r="E951" s="17">
        <v>1.2</v>
      </c>
      <c r="F951" s="17">
        <v>1.31</v>
      </c>
      <c r="G951" s="17">
        <v>1.31</v>
      </c>
    </row>
    <row r="952" spans="1:7" s="1" customFormat="1" ht="38.25" customHeight="1">
      <c r="A952" s="11"/>
      <c r="B952" s="11"/>
      <c r="C952" s="24" t="s">
        <v>594</v>
      </c>
      <c r="D952" s="13" t="s">
        <v>78</v>
      </c>
      <c r="E952" s="17">
        <v>1.13</v>
      </c>
      <c r="F952" s="17">
        <v>1.13</v>
      </c>
      <c r="G952" s="17">
        <v>1.08</v>
      </c>
    </row>
    <row r="953" spans="1:7" s="1" customFormat="1" ht="33.75">
      <c r="A953" s="11"/>
      <c r="B953" s="11"/>
      <c r="C953" s="24" t="s">
        <v>595</v>
      </c>
      <c r="D953" s="13" t="s">
        <v>78</v>
      </c>
      <c r="E953" s="17">
        <v>1.32</v>
      </c>
      <c r="F953" s="17">
        <v>1.43</v>
      </c>
      <c r="G953" s="17">
        <v>1.43</v>
      </c>
    </row>
    <row r="954" spans="1:7" s="1" customFormat="1" ht="33.75">
      <c r="A954" s="11"/>
      <c r="B954" s="11"/>
      <c r="C954" s="24" t="s">
        <v>596</v>
      </c>
      <c r="D954" s="13" t="s">
        <v>78</v>
      </c>
      <c r="E954" s="17">
        <v>1.21</v>
      </c>
      <c r="F954" s="17">
        <v>1.21</v>
      </c>
      <c r="G954" s="17">
        <v>1.18</v>
      </c>
    </row>
    <row r="955" spans="1:7" s="1" customFormat="1" ht="15.75">
      <c r="A955" s="11"/>
      <c r="B955" s="11"/>
      <c r="C955" s="181" t="s">
        <v>597</v>
      </c>
      <c r="D955" s="13"/>
      <c r="E955" s="38">
        <v>1.06</v>
      </c>
      <c r="F955" s="38">
        <v>1.16</v>
      </c>
      <c r="G955" s="38">
        <v>1.21</v>
      </c>
    </row>
    <row r="956" spans="1:7" s="1" customFormat="1" ht="16.5">
      <c r="A956" s="11"/>
      <c r="B956" s="11"/>
      <c r="C956" s="43" t="s">
        <v>598</v>
      </c>
      <c r="D956" s="203"/>
      <c r="E956" s="19"/>
      <c r="F956" s="19"/>
      <c r="G956" s="19"/>
    </row>
    <row r="957" spans="1:7" s="1" customFormat="1" ht="16.5">
      <c r="A957" s="11"/>
      <c r="B957" s="11"/>
      <c r="C957" s="181" t="s">
        <v>592</v>
      </c>
      <c r="D957" s="13" t="s">
        <v>45</v>
      </c>
      <c r="E957" s="48">
        <v>2103</v>
      </c>
      <c r="F957" s="48">
        <v>2137</v>
      </c>
      <c r="G957" s="48">
        <v>2175</v>
      </c>
    </row>
    <row r="958" spans="1:7" s="1" customFormat="1" ht="33.75">
      <c r="A958" s="11"/>
      <c r="B958" s="11"/>
      <c r="C958" s="24" t="s">
        <v>593</v>
      </c>
      <c r="D958" s="13" t="s">
        <v>78</v>
      </c>
      <c r="E958" s="17">
        <v>1.05</v>
      </c>
      <c r="F958" s="17">
        <v>1.08</v>
      </c>
      <c r="G958" s="17">
        <v>1.06</v>
      </c>
    </row>
    <row r="959" spans="1:7" s="1" customFormat="1" ht="33.75">
      <c r="A959" s="11"/>
      <c r="B959" s="11"/>
      <c r="C959" s="24" t="s">
        <v>594</v>
      </c>
      <c r="D959" s="13" t="s">
        <v>78</v>
      </c>
      <c r="E959" s="17">
        <v>1.03</v>
      </c>
      <c r="F959" s="17">
        <v>1.02</v>
      </c>
      <c r="G959" s="17">
        <v>1.03</v>
      </c>
    </row>
    <row r="960" spans="1:7" s="1" customFormat="1" ht="33.75">
      <c r="A960" s="11"/>
      <c r="B960" s="11"/>
      <c r="C960" s="24" t="s">
        <v>595</v>
      </c>
      <c r="D960" s="13" t="s">
        <v>78</v>
      </c>
      <c r="E960" s="17">
        <v>1.09</v>
      </c>
      <c r="F960" s="17">
        <v>1.1</v>
      </c>
      <c r="G960" s="17">
        <v>1.1</v>
      </c>
    </row>
    <row r="961" spans="1:7" s="1" customFormat="1" ht="33.75">
      <c r="A961" s="11"/>
      <c r="B961" s="11"/>
      <c r="C961" s="24" t="s">
        <v>596</v>
      </c>
      <c r="D961" s="13" t="s">
        <v>78</v>
      </c>
      <c r="E961" s="17">
        <v>1.19</v>
      </c>
      <c r="F961" s="17">
        <v>1.18</v>
      </c>
      <c r="G961" s="17">
        <v>1.17</v>
      </c>
    </row>
    <row r="962" spans="1:7" s="1" customFormat="1" ht="15.75">
      <c r="A962" s="11"/>
      <c r="B962" s="11"/>
      <c r="C962" s="181" t="s">
        <v>597</v>
      </c>
      <c r="D962" s="13"/>
      <c r="E962" s="38">
        <v>1.02</v>
      </c>
      <c r="F962" s="38">
        <v>1.06</v>
      </c>
      <c r="G962" s="38">
        <v>1.03</v>
      </c>
    </row>
    <row r="963" spans="1:7" s="1" customFormat="1" ht="16.5">
      <c r="A963" s="11"/>
      <c r="B963" s="11"/>
      <c r="C963" s="43" t="s">
        <v>599</v>
      </c>
      <c r="D963" s="93"/>
      <c r="E963" s="19"/>
      <c r="F963" s="19"/>
      <c r="G963" s="220"/>
    </row>
    <row r="964" spans="1:7" s="1" customFormat="1" ht="16.5">
      <c r="A964" s="11"/>
      <c r="B964" s="11"/>
      <c r="C964" s="181" t="s">
        <v>592</v>
      </c>
      <c r="D964" s="13" t="s">
        <v>45</v>
      </c>
      <c r="E964" s="48">
        <v>1795</v>
      </c>
      <c r="F964" s="48">
        <v>1832</v>
      </c>
      <c r="G964" s="48">
        <v>1855</v>
      </c>
    </row>
    <row r="965" spans="1:7" s="1" customFormat="1" ht="33.75">
      <c r="A965" s="11"/>
      <c r="B965" s="11"/>
      <c r="C965" s="24" t="s">
        <v>600</v>
      </c>
      <c r="D965" s="13" t="s">
        <v>78</v>
      </c>
      <c r="E965" s="17">
        <v>0.95</v>
      </c>
      <c r="F965" s="17">
        <v>0.94</v>
      </c>
      <c r="G965" s="17">
        <v>0.94</v>
      </c>
    </row>
    <row r="966" spans="1:7" s="1" customFormat="1" ht="33.75">
      <c r="A966" s="11"/>
      <c r="B966" s="11"/>
      <c r="C966" s="24" t="s">
        <v>594</v>
      </c>
      <c r="D966" s="13" t="s">
        <v>78</v>
      </c>
      <c r="E966" s="17">
        <v>0.88</v>
      </c>
      <c r="F966" s="17">
        <v>1.01</v>
      </c>
      <c r="G966" s="17">
        <v>0.98</v>
      </c>
    </row>
    <row r="967" spans="1:7" s="1" customFormat="1" ht="33.75">
      <c r="A967" s="11"/>
      <c r="B967" s="11"/>
      <c r="C967" s="24" t="s">
        <v>595</v>
      </c>
      <c r="D967" s="13" t="s">
        <v>78</v>
      </c>
      <c r="E967" s="17">
        <v>1</v>
      </c>
      <c r="F967" s="17">
        <v>0.99</v>
      </c>
      <c r="G967" s="17">
        <v>0.99</v>
      </c>
    </row>
    <row r="968" spans="1:7" s="1" customFormat="1" ht="33.75">
      <c r="A968" s="11"/>
      <c r="B968" s="11"/>
      <c r="C968" s="24" t="s">
        <v>596</v>
      </c>
      <c r="D968" s="13" t="s">
        <v>78</v>
      </c>
      <c r="E968" s="17">
        <v>1.09</v>
      </c>
      <c r="F968" s="17">
        <v>1.08</v>
      </c>
      <c r="G968" s="17">
        <v>1.04</v>
      </c>
    </row>
    <row r="969" spans="1:7" s="1" customFormat="1" ht="15.75">
      <c r="A969" s="11"/>
      <c r="B969" s="11"/>
      <c r="C969" s="181" t="s">
        <v>597</v>
      </c>
      <c r="D969" s="13"/>
      <c r="E969" s="38">
        <v>1.08</v>
      </c>
      <c r="F969" s="38">
        <v>0.93</v>
      </c>
      <c r="G969" s="38">
        <v>0.95</v>
      </c>
    </row>
    <row r="970" spans="1:7" s="1" customFormat="1" ht="16.5">
      <c r="A970" s="11"/>
      <c r="B970" s="11"/>
      <c r="C970" s="43" t="s">
        <v>556</v>
      </c>
      <c r="D970" s="93"/>
      <c r="E970" s="19"/>
      <c r="F970" s="19"/>
      <c r="G970" s="19"/>
    </row>
    <row r="971" spans="1:7" s="1" customFormat="1" ht="16.5" customHeight="1">
      <c r="A971" s="11"/>
      <c r="B971" s="11"/>
      <c r="C971" s="181" t="s">
        <v>592</v>
      </c>
      <c r="D971" s="13" t="s">
        <v>45</v>
      </c>
      <c r="E971" s="308"/>
      <c r="F971" s="48">
        <v>1578</v>
      </c>
      <c r="G971" s="48">
        <v>1781</v>
      </c>
    </row>
    <row r="972" spans="1:7" s="1" customFormat="1" ht="33.75">
      <c r="A972" s="11"/>
      <c r="B972" s="11"/>
      <c r="C972" s="24" t="s">
        <v>600</v>
      </c>
      <c r="D972" s="13" t="s">
        <v>78</v>
      </c>
      <c r="E972" s="308"/>
      <c r="F972" s="17">
        <v>1</v>
      </c>
      <c r="G972" s="17">
        <v>1</v>
      </c>
    </row>
    <row r="973" spans="1:7" s="1" customFormat="1" ht="33.75">
      <c r="A973" s="11"/>
      <c r="B973" s="11"/>
      <c r="C973" s="24" t="s">
        <v>594</v>
      </c>
      <c r="D973" s="13" t="s">
        <v>78</v>
      </c>
      <c r="E973" s="308"/>
      <c r="F973" s="17">
        <v>1</v>
      </c>
      <c r="G973" s="17">
        <v>1</v>
      </c>
    </row>
    <row r="974" spans="1:7" s="1" customFormat="1" ht="33.75">
      <c r="A974" s="11"/>
      <c r="B974" s="11"/>
      <c r="C974" s="24" t="s">
        <v>595</v>
      </c>
      <c r="D974" s="13" t="s">
        <v>78</v>
      </c>
      <c r="E974" s="308"/>
      <c r="F974" s="17">
        <v>1</v>
      </c>
      <c r="G974" s="17">
        <v>1</v>
      </c>
    </row>
    <row r="975" spans="1:7" s="1" customFormat="1" ht="33.75">
      <c r="A975" s="11"/>
      <c r="B975" s="11"/>
      <c r="C975" s="24" t="s">
        <v>596</v>
      </c>
      <c r="D975" s="13" t="s">
        <v>78</v>
      </c>
      <c r="E975" s="308"/>
      <c r="F975" s="17">
        <v>1</v>
      </c>
      <c r="G975" s="17">
        <v>1</v>
      </c>
    </row>
    <row r="976" spans="1:7" s="1" customFormat="1" ht="15.75">
      <c r="A976" s="11"/>
      <c r="B976" s="11"/>
      <c r="C976" s="181" t="s">
        <v>597</v>
      </c>
      <c r="D976" s="13"/>
      <c r="E976" s="308"/>
      <c r="F976" s="38">
        <v>1</v>
      </c>
      <c r="G976" s="38">
        <v>1</v>
      </c>
    </row>
    <row r="977" spans="1:7" s="1" customFormat="1" ht="16.5">
      <c r="A977" s="11"/>
      <c r="B977" s="11"/>
      <c r="C977" s="43" t="s">
        <v>387</v>
      </c>
      <c r="D977" s="93"/>
      <c r="E977" s="19"/>
      <c r="F977" s="19"/>
      <c r="G977" s="19"/>
    </row>
    <row r="978" spans="1:7" s="1" customFormat="1" ht="16.5">
      <c r="A978" s="11"/>
      <c r="B978" s="11"/>
      <c r="C978" s="181" t="s">
        <v>592</v>
      </c>
      <c r="D978" s="13" t="s">
        <v>45</v>
      </c>
      <c r="E978" s="48">
        <v>1872</v>
      </c>
      <c r="F978" s="48">
        <v>1904</v>
      </c>
      <c r="G978" s="48">
        <v>1936</v>
      </c>
    </row>
    <row r="979" spans="1:7" s="1" customFormat="1" ht="33.75">
      <c r="A979" s="11"/>
      <c r="B979" s="11"/>
      <c r="C979" s="24" t="s">
        <v>593</v>
      </c>
      <c r="D979" s="13" t="s">
        <v>78</v>
      </c>
      <c r="E979" s="17">
        <v>0.98</v>
      </c>
      <c r="F979" s="17">
        <v>0</v>
      </c>
      <c r="G979" s="17">
        <v>0</v>
      </c>
    </row>
    <row r="980" spans="1:7" s="1" customFormat="1" ht="33.75">
      <c r="A980" s="11"/>
      <c r="B980" s="11"/>
      <c r="C980" s="24" t="s">
        <v>594</v>
      </c>
      <c r="D980" s="13" t="s">
        <v>78</v>
      </c>
      <c r="E980" s="17">
        <v>0.98</v>
      </c>
      <c r="F980" s="17">
        <v>0.92</v>
      </c>
      <c r="G980" s="17">
        <v>0.91</v>
      </c>
    </row>
    <row r="981" spans="1:7" s="121" customFormat="1" ht="33.75">
      <c r="A981" s="11"/>
      <c r="B981" s="12"/>
      <c r="C981" s="24" t="s">
        <v>595</v>
      </c>
      <c r="D981" s="13" t="s">
        <v>78</v>
      </c>
      <c r="E981" s="17">
        <v>0.98</v>
      </c>
      <c r="F981" s="17">
        <v>0</v>
      </c>
      <c r="G981" s="17">
        <v>0</v>
      </c>
    </row>
    <row r="982" spans="1:7" s="121" customFormat="1" ht="33.75">
      <c r="A982" s="11"/>
      <c r="B982" s="12"/>
      <c r="C982" s="24" t="s">
        <v>596</v>
      </c>
      <c r="D982" s="13" t="s">
        <v>78</v>
      </c>
      <c r="E982" s="86">
        <v>1.12</v>
      </c>
      <c r="F982" s="17">
        <v>1.13</v>
      </c>
      <c r="G982" s="17">
        <v>1.13</v>
      </c>
    </row>
    <row r="983" spans="1:7" s="121" customFormat="1" ht="15.75">
      <c r="A983" s="11"/>
      <c r="B983" s="12"/>
      <c r="C983" s="181" t="s">
        <v>597</v>
      </c>
      <c r="D983" s="14"/>
      <c r="E983" s="24">
        <v>1</v>
      </c>
      <c r="F983" s="38">
        <v>0</v>
      </c>
      <c r="G983" s="38">
        <v>0</v>
      </c>
    </row>
    <row r="984" spans="1:7" s="121" customFormat="1" ht="15.75" customHeight="1">
      <c r="A984" s="11"/>
      <c r="B984" s="12"/>
      <c r="C984" s="330"/>
      <c r="D984" s="330"/>
      <c r="E984" s="330"/>
      <c r="F984" s="330"/>
      <c r="G984" s="330"/>
    </row>
    <row r="985" spans="1:7" s="121" customFormat="1" ht="31.5" customHeight="1" hidden="1">
      <c r="A985" s="11"/>
      <c r="B985" s="12"/>
      <c r="C985" s="316" t="s">
        <v>601</v>
      </c>
      <c r="D985" s="316"/>
      <c r="E985" s="316"/>
      <c r="F985" s="316"/>
      <c r="G985" s="316"/>
    </row>
    <row r="986" spans="1:7" s="121" customFormat="1" ht="19.5" customHeight="1" hidden="1">
      <c r="A986" s="11"/>
      <c r="B986" s="12"/>
      <c r="C986" s="289"/>
      <c r="D986" s="289"/>
      <c r="E986" s="289"/>
      <c r="F986" s="289"/>
      <c r="G986" s="289"/>
    </row>
    <row r="987" spans="1:7" s="121" customFormat="1" ht="12.75" customHeight="1">
      <c r="A987" s="11"/>
      <c r="B987" s="12"/>
      <c r="C987" s="295" t="s">
        <v>602</v>
      </c>
      <c r="D987" s="295"/>
      <c r="E987" s="295"/>
      <c r="F987" s="295"/>
      <c r="G987" s="295"/>
    </row>
    <row r="988" spans="1:7" s="121" customFormat="1" ht="66" customHeight="1">
      <c r="A988" s="11"/>
      <c r="B988" s="12"/>
      <c r="C988" s="316" t="s">
        <v>603</v>
      </c>
      <c r="D988" s="316"/>
      <c r="E988" s="316"/>
      <c r="F988" s="316"/>
      <c r="G988" s="316"/>
    </row>
    <row r="989" spans="1:7" s="121" customFormat="1" ht="16.5">
      <c r="A989" s="11"/>
      <c r="B989" s="12"/>
      <c r="C989" s="14" t="s">
        <v>604</v>
      </c>
      <c r="D989" s="14" t="s">
        <v>78</v>
      </c>
      <c r="E989" s="86">
        <v>1</v>
      </c>
      <c r="F989" s="87">
        <v>1</v>
      </c>
      <c r="G989" s="17">
        <v>1</v>
      </c>
    </row>
    <row r="990" spans="1:7" s="121" customFormat="1" ht="51">
      <c r="A990" s="11"/>
      <c r="B990" s="12"/>
      <c r="C990" s="21" t="s">
        <v>605</v>
      </c>
      <c r="D990" s="21" t="s">
        <v>45</v>
      </c>
      <c r="E990" s="22">
        <v>1718</v>
      </c>
      <c r="F990" s="52">
        <v>1610</v>
      </c>
      <c r="G990" s="23">
        <v>1847</v>
      </c>
    </row>
    <row r="991" spans="1:7" s="121" customFormat="1" ht="67.5">
      <c r="A991" s="11"/>
      <c r="B991" s="12"/>
      <c r="C991" s="21" t="s">
        <v>606</v>
      </c>
      <c r="D991" s="21" t="s">
        <v>20</v>
      </c>
      <c r="E991" s="24">
        <v>5</v>
      </c>
      <c r="F991" s="120">
        <v>16</v>
      </c>
      <c r="G991" s="38">
        <v>3</v>
      </c>
    </row>
    <row r="992" spans="1:7" s="121" customFormat="1" ht="16.5">
      <c r="A992" s="11"/>
      <c r="B992" s="12"/>
      <c r="C992" s="21" t="s">
        <v>607</v>
      </c>
      <c r="D992" s="21" t="s">
        <v>20</v>
      </c>
      <c r="E992" s="24">
        <v>2</v>
      </c>
      <c r="F992" s="120">
        <v>14</v>
      </c>
      <c r="G992" s="38">
        <v>12</v>
      </c>
    </row>
    <row r="993" spans="1:7" s="121" customFormat="1" ht="61.5" customHeight="1">
      <c r="A993" s="11"/>
      <c r="B993" s="12"/>
      <c r="C993" s="294" t="s">
        <v>608</v>
      </c>
      <c r="D993" s="294"/>
      <c r="E993" s="294"/>
      <c r="F993" s="294"/>
      <c r="G993" s="294"/>
    </row>
    <row r="994" spans="1:7" ht="15.75" customHeight="1">
      <c r="A994" s="11">
        <v>406</v>
      </c>
      <c r="B994" s="37" t="s">
        <v>609</v>
      </c>
      <c r="C994" s="289"/>
      <c r="D994" s="289"/>
      <c r="E994" s="289"/>
      <c r="F994" s="289"/>
      <c r="G994" s="289"/>
    </row>
    <row r="995" spans="1:7" ht="63.75" customHeight="1">
      <c r="A995" s="11" t="s">
        <v>610</v>
      </c>
      <c r="B995" s="12" t="s">
        <v>611</v>
      </c>
      <c r="C995" s="294" t="s">
        <v>612</v>
      </c>
      <c r="D995" s="294"/>
      <c r="E995" s="294"/>
      <c r="F995" s="294"/>
      <c r="G995" s="294"/>
    </row>
    <row r="996" spans="1:7" ht="15.75" customHeight="1">
      <c r="A996" s="11">
        <v>407</v>
      </c>
      <c r="B996" s="37" t="s">
        <v>613</v>
      </c>
      <c r="C996" s="289"/>
      <c r="D996" s="289"/>
      <c r="E996" s="289"/>
      <c r="F996" s="289"/>
      <c r="G996" s="289"/>
    </row>
    <row r="997" spans="1:7" ht="50.25" customHeight="1">
      <c r="A997" s="11" t="s">
        <v>614</v>
      </c>
      <c r="B997" s="12" t="s">
        <v>615</v>
      </c>
      <c r="C997" s="294" t="s">
        <v>616</v>
      </c>
      <c r="D997" s="294"/>
      <c r="E997" s="294"/>
      <c r="F997" s="294"/>
      <c r="G997" s="294"/>
    </row>
    <row r="998" spans="1:7" ht="15.75" customHeight="1">
      <c r="A998" s="11">
        <v>408</v>
      </c>
      <c r="B998" s="37" t="s">
        <v>617</v>
      </c>
      <c r="C998" s="289"/>
      <c r="D998" s="289"/>
      <c r="E998" s="289"/>
      <c r="F998" s="289"/>
      <c r="G998" s="289"/>
    </row>
    <row r="999" spans="1:7" s="121" customFormat="1" ht="27.75" customHeight="1">
      <c r="A999" s="11" t="s">
        <v>618</v>
      </c>
      <c r="B999" s="12" t="s">
        <v>619</v>
      </c>
      <c r="C999" s="294" t="s">
        <v>620</v>
      </c>
      <c r="D999" s="294"/>
      <c r="E999" s="294"/>
      <c r="F999" s="294"/>
      <c r="G999" s="294"/>
    </row>
    <row r="1000" spans="1:7" ht="15.75" customHeight="1">
      <c r="A1000" s="11">
        <v>409</v>
      </c>
      <c r="B1000" s="37" t="s">
        <v>621</v>
      </c>
      <c r="C1000" s="289"/>
      <c r="D1000" s="289"/>
      <c r="E1000" s="289"/>
      <c r="F1000" s="289"/>
      <c r="G1000" s="289"/>
    </row>
    <row r="1001" spans="1:7" s="121" customFormat="1" ht="30" customHeight="1">
      <c r="A1001" s="11" t="s">
        <v>622</v>
      </c>
      <c r="B1001" s="12" t="s">
        <v>623</v>
      </c>
      <c r="C1001" s="294" t="s">
        <v>620</v>
      </c>
      <c r="D1001" s="294"/>
      <c r="E1001" s="294"/>
      <c r="F1001" s="294"/>
      <c r="G1001" s="294"/>
    </row>
    <row r="1002" spans="1:7" ht="18" customHeight="1">
      <c r="A1002" s="11">
        <v>412</v>
      </c>
      <c r="B1002" s="37" t="s">
        <v>624</v>
      </c>
      <c r="C1002" s="289"/>
      <c r="D1002" s="289"/>
      <c r="E1002" s="289"/>
      <c r="F1002" s="289"/>
      <c r="G1002" s="289"/>
    </row>
    <row r="1003" spans="1:7" ht="63.75" customHeight="1">
      <c r="A1003" s="11" t="s">
        <v>625</v>
      </c>
      <c r="B1003" s="12" t="s">
        <v>626</v>
      </c>
      <c r="C1003" s="294" t="s">
        <v>627</v>
      </c>
      <c r="D1003" s="294"/>
      <c r="E1003" s="294"/>
      <c r="F1003" s="294"/>
      <c r="G1003" s="294"/>
    </row>
    <row r="1004" spans="1:7" ht="72" customHeight="1">
      <c r="A1004" s="11" t="s">
        <v>628</v>
      </c>
      <c r="B1004" s="12" t="s">
        <v>629</v>
      </c>
      <c r="C1004" s="294" t="s">
        <v>630</v>
      </c>
      <c r="D1004" s="294"/>
      <c r="E1004" s="294"/>
      <c r="F1004" s="294"/>
      <c r="G1004" s="294"/>
    </row>
    <row r="1005" spans="1:7" ht="70.5" customHeight="1">
      <c r="A1005" s="11" t="s">
        <v>631</v>
      </c>
      <c r="B1005" s="12" t="s">
        <v>632</v>
      </c>
      <c r="C1005" s="294" t="s">
        <v>64</v>
      </c>
      <c r="D1005" s="294"/>
      <c r="E1005" s="294"/>
      <c r="F1005" s="294"/>
      <c r="G1005" s="294"/>
    </row>
    <row r="1006" spans="1:7" ht="15.75" customHeight="1">
      <c r="A1006" s="11">
        <v>413</v>
      </c>
      <c r="B1006" s="37" t="s">
        <v>633</v>
      </c>
      <c r="C1006" s="289"/>
      <c r="D1006" s="289"/>
      <c r="E1006" s="289"/>
      <c r="F1006" s="289"/>
      <c r="G1006" s="289"/>
    </row>
    <row r="1007" spans="1:7" ht="37.5" customHeight="1">
      <c r="A1007" s="11" t="s">
        <v>634</v>
      </c>
      <c r="B1007" s="11" t="s">
        <v>635</v>
      </c>
      <c r="C1007" s="294" t="s">
        <v>636</v>
      </c>
      <c r="D1007" s="294"/>
      <c r="E1007" s="294"/>
      <c r="F1007" s="294"/>
      <c r="G1007" s="294"/>
    </row>
    <row r="1008" spans="1:7" ht="20.25" customHeight="1">
      <c r="A1008" s="11">
        <v>414</v>
      </c>
      <c r="B1008" s="40" t="s">
        <v>637</v>
      </c>
      <c r="C1008" s="289"/>
      <c r="D1008" s="289"/>
      <c r="E1008" s="289"/>
      <c r="F1008" s="289"/>
      <c r="G1008" s="289"/>
    </row>
    <row r="1009" spans="1:7" ht="79.5" customHeight="1">
      <c r="A1009" s="11" t="s">
        <v>638</v>
      </c>
      <c r="B1009" s="12" t="s">
        <v>639</v>
      </c>
      <c r="C1009" s="294" t="s">
        <v>640</v>
      </c>
      <c r="D1009" s="294"/>
      <c r="E1009" s="294"/>
      <c r="F1009" s="294"/>
      <c r="G1009" s="294"/>
    </row>
    <row r="1010" spans="1:7" ht="24.75" customHeight="1">
      <c r="A1010" s="204">
        <v>416</v>
      </c>
      <c r="B1010" s="205" t="s">
        <v>641</v>
      </c>
      <c r="C1010" s="289"/>
      <c r="D1010" s="289"/>
      <c r="E1010" s="289"/>
      <c r="F1010" s="289"/>
      <c r="G1010" s="289"/>
    </row>
    <row r="1011" spans="1:7" s="30" customFormat="1" ht="47.25" customHeight="1">
      <c r="A1011" s="11" t="s">
        <v>642</v>
      </c>
      <c r="B1011" s="11" t="s">
        <v>643</v>
      </c>
      <c r="C1011" s="294" t="s">
        <v>644</v>
      </c>
      <c r="D1011" s="294"/>
      <c r="E1011" s="294"/>
      <c r="F1011" s="294"/>
      <c r="G1011" s="294"/>
    </row>
    <row r="1012" spans="1:7" ht="27.75" customHeight="1">
      <c r="A1012" s="11" t="s">
        <v>645</v>
      </c>
      <c r="B1012" s="11" t="s">
        <v>646</v>
      </c>
      <c r="C1012" s="316" t="s">
        <v>647</v>
      </c>
      <c r="D1012" s="316"/>
      <c r="E1012" s="316"/>
      <c r="F1012" s="316"/>
      <c r="G1012" s="316"/>
    </row>
    <row r="1013" spans="1:7" ht="27.75" customHeight="1">
      <c r="A1013" s="11">
        <v>417</v>
      </c>
      <c r="B1013" s="40" t="s">
        <v>648</v>
      </c>
      <c r="C1013" s="316"/>
      <c r="D1013" s="316"/>
      <c r="E1013" s="316"/>
      <c r="F1013" s="316"/>
      <c r="G1013" s="316"/>
    </row>
    <row r="1014" spans="1:7" ht="27.75" customHeight="1">
      <c r="A1014" s="11" t="s">
        <v>649</v>
      </c>
      <c r="B1014" s="11" t="s">
        <v>650</v>
      </c>
      <c r="C1014" s="316"/>
      <c r="D1014" s="316"/>
      <c r="E1014" s="316"/>
      <c r="F1014" s="316"/>
      <c r="G1014" s="316"/>
    </row>
    <row r="1015" spans="1:7" ht="19.5" customHeight="1">
      <c r="A1015" s="43"/>
      <c r="B1015" s="43"/>
      <c r="C1015" s="295" t="s">
        <v>651</v>
      </c>
      <c r="D1015" s="295"/>
      <c r="E1015" s="295"/>
      <c r="F1015" s="295"/>
      <c r="G1015" s="295"/>
    </row>
    <row r="1016" spans="1:7" ht="16.5">
      <c r="A1016" s="43"/>
      <c r="B1016" s="43"/>
      <c r="C1016" s="21" t="s">
        <v>652</v>
      </c>
      <c r="D1016" s="14" t="s">
        <v>20</v>
      </c>
      <c r="E1016" s="149">
        <f>SUM(E1017:E1025)</f>
        <v>10464</v>
      </c>
      <c r="F1016" s="149">
        <f>SUM(F1017:F1025)</f>
        <v>10473</v>
      </c>
      <c r="G1016" s="149">
        <f>SUM(G1017:G1025)</f>
        <v>9581</v>
      </c>
    </row>
    <row r="1017" spans="1:7" ht="16.5">
      <c r="A1017" s="43"/>
      <c r="B1017" s="43"/>
      <c r="C1017" s="24" t="s">
        <v>653</v>
      </c>
      <c r="D1017" s="14" t="s">
        <v>20</v>
      </c>
      <c r="E1017" s="206">
        <v>1253</v>
      </c>
      <c r="F1017" s="206">
        <v>1266</v>
      </c>
      <c r="G1017" s="23">
        <v>1380</v>
      </c>
    </row>
    <row r="1018" spans="1:7" ht="16.5">
      <c r="A1018" s="43"/>
      <c r="B1018" s="43"/>
      <c r="C1018" s="24" t="s">
        <v>654</v>
      </c>
      <c r="D1018" s="14" t="s">
        <v>20</v>
      </c>
      <c r="E1018" s="206">
        <v>847</v>
      </c>
      <c r="F1018" s="206">
        <v>898</v>
      </c>
      <c r="G1018" s="23">
        <v>873</v>
      </c>
    </row>
    <row r="1019" spans="1:7" ht="16.5">
      <c r="A1019" s="43"/>
      <c r="B1019" s="43"/>
      <c r="C1019" s="24" t="s">
        <v>655</v>
      </c>
      <c r="D1019" s="14" t="s">
        <v>20</v>
      </c>
      <c r="E1019" s="206">
        <v>1150</v>
      </c>
      <c r="F1019" s="206">
        <v>1173</v>
      </c>
      <c r="G1019" s="23">
        <v>1073</v>
      </c>
    </row>
    <row r="1020" spans="1:7" ht="12.75" customHeight="1">
      <c r="A1020" s="43"/>
      <c r="B1020" s="43"/>
      <c r="C1020" s="24" t="s">
        <v>656</v>
      </c>
      <c r="D1020" s="14" t="s">
        <v>20</v>
      </c>
      <c r="E1020" s="206">
        <v>798</v>
      </c>
      <c r="F1020" s="206">
        <v>855</v>
      </c>
      <c r="G1020" s="23">
        <v>840</v>
      </c>
    </row>
    <row r="1021" spans="1:7" ht="16.5">
      <c r="A1021" s="43"/>
      <c r="B1021" s="43"/>
      <c r="C1021" s="24" t="s">
        <v>657</v>
      </c>
      <c r="D1021" s="14" t="s">
        <v>20</v>
      </c>
      <c r="E1021" s="206">
        <v>28</v>
      </c>
      <c r="F1021" s="206">
        <v>38</v>
      </c>
      <c r="G1021" s="23">
        <v>50</v>
      </c>
    </row>
    <row r="1022" spans="1:7" ht="16.5">
      <c r="A1022" s="43"/>
      <c r="B1022" s="43"/>
      <c r="C1022" s="24" t="s">
        <v>658</v>
      </c>
      <c r="D1022" s="14" t="s">
        <v>20</v>
      </c>
      <c r="E1022" s="206">
        <v>1719</v>
      </c>
      <c r="F1022" s="207">
        <v>1680</v>
      </c>
      <c r="G1022" s="48">
        <v>1713</v>
      </c>
    </row>
    <row r="1023" spans="1:7" ht="16.5">
      <c r="A1023" s="43"/>
      <c r="B1023" s="43"/>
      <c r="C1023" s="24" t="s">
        <v>659</v>
      </c>
      <c r="D1023" s="14" t="s">
        <v>20</v>
      </c>
      <c r="E1023" s="206">
        <v>2098</v>
      </c>
      <c r="F1023" s="207">
        <v>2064</v>
      </c>
      <c r="G1023" s="48">
        <v>1728</v>
      </c>
    </row>
    <row r="1024" spans="1:7" ht="16.5">
      <c r="A1024" s="43"/>
      <c r="B1024" s="43"/>
      <c r="C1024" s="24" t="s">
        <v>660</v>
      </c>
      <c r="D1024" s="14" t="s">
        <v>20</v>
      </c>
      <c r="E1024" s="258">
        <v>1978</v>
      </c>
      <c r="F1024" s="254">
        <v>1971</v>
      </c>
      <c r="G1024" s="48">
        <v>1525</v>
      </c>
    </row>
    <row r="1025" spans="1:7" ht="68.25" customHeight="1">
      <c r="A1025" s="43"/>
      <c r="B1025" s="43"/>
      <c r="C1025" s="24" t="s">
        <v>678</v>
      </c>
      <c r="D1025" s="14" t="s">
        <v>20</v>
      </c>
      <c r="E1025" s="259">
        <v>593</v>
      </c>
      <c r="F1025" s="259">
        <v>528</v>
      </c>
      <c r="G1025" s="257">
        <v>399</v>
      </c>
    </row>
    <row r="1026" spans="1:7" ht="33.75">
      <c r="A1026" s="43"/>
      <c r="B1026" s="43"/>
      <c r="C1026" s="21" t="s">
        <v>661</v>
      </c>
      <c r="D1026" s="14" t="s">
        <v>20</v>
      </c>
      <c r="E1026" s="224">
        <f>SUM(E1027:E1035)</f>
        <v>349689</v>
      </c>
      <c r="F1026" s="224">
        <f>SUM(F1027:F1035)</f>
        <v>409347</v>
      </c>
      <c r="G1026" s="224">
        <f>SUM(G1027:G1035)</f>
        <v>354532</v>
      </c>
    </row>
    <row r="1027" spans="1:7" ht="16.5">
      <c r="A1027" s="43"/>
      <c r="B1027" s="43"/>
      <c r="C1027" s="24" t="s">
        <v>653</v>
      </c>
      <c r="D1027" s="14" t="s">
        <v>20</v>
      </c>
      <c r="E1027" s="223">
        <f>12263+4633+11833+12900</f>
        <v>41629</v>
      </c>
      <c r="F1027" s="226">
        <f>12260+5687+11158+13643</f>
        <v>42748</v>
      </c>
      <c r="G1027" s="255">
        <v>47225</v>
      </c>
    </row>
    <row r="1028" spans="1:7" ht="16.5">
      <c r="A1028" s="43"/>
      <c r="B1028" s="43"/>
      <c r="C1028" s="24" t="s">
        <v>654</v>
      </c>
      <c r="D1028" s="14" t="s">
        <v>20</v>
      </c>
      <c r="E1028" s="223">
        <f>2001+39652</f>
        <v>41653</v>
      </c>
      <c r="F1028" s="226">
        <f>6071+58044</f>
        <v>64115</v>
      </c>
      <c r="G1028" s="255">
        <v>44644</v>
      </c>
    </row>
    <row r="1029" spans="1:7" ht="16.5">
      <c r="A1029" s="43"/>
      <c r="B1029" s="43"/>
      <c r="C1029" s="24" t="s">
        <v>655</v>
      </c>
      <c r="D1029" s="14" t="s">
        <v>20</v>
      </c>
      <c r="E1029" s="223">
        <f>19225+58314</f>
        <v>77539</v>
      </c>
      <c r="F1029" s="226">
        <f>22121+63518</f>
        <v>85639</v>
      </c>
      <c r="G1029" s="255">
        <v>85922</v>
      </c>
    </row>
    <row r="1030" spans="1:7" ht="17.25" customHeight="1">
      <c r="A1030" s="43"/>
      <c r="B1030" s="43"/>
      <c r="C1030" s="24" t="s">
        <v>656</v>
      </c>
      <c r="D1030" s="14" t="s">
        <v>20</v>
      </c>
      <c r="E1030" s="223">
        <f>43698+2486</f>
        <v>46184</v>
      </c>
      <c r="F1030" s="226">
        <f>49789+2816</f>
        <v>52605</v>
      </c>
      <c r="G1030" s="255">
        <v>52187</v>
      </c>
    </row>
    <row r="1031" spans="1:7" ht="16.5">
      <c r="A1031" s="43"/>
      <c r="B1031" s="43"/>
      <c r="C1031" s="24" t="s">
        <v>657</v>
      </c>
      <c r="D1031" s="14" t="s">
        <v>20</v>
      </c>
      <c r="E1031" s="223">
        <f>369+33</f>
        <v>402</v>
      </c>
      <c r="F1031" s="226">
        <v>1261</v>
      </c>
      <c r="G1031" s="255">
        <v>1190</v>
      </c>
    </row>
    <row r="1032" spans="1:7" ht="42" customHeight="1">
      <c r="A1032" s="43"/>
      <c r="B1032" s="43"/>
      <c r="C1032" s="24" t="s">
        <v>658</v>
      </c>
      <c r="D1032" s="14" t="s">
        <v>20</v>
      </c>
      <c r="E1032" s="207">
        <v>26897</v>
      </c>
      <c r="F1032" s="225">
        <v>27361</v>
      </c>
      <c r="G1032" s="256">
        <v>26606</v>
      </c>
    </row>
    <row r="1033" spans="1:7" ht="16.5">
      <c r="A1033" s="43"/>
      <c r="B1033" s="43"/>
      <c r="C1033" s="24" t="s">
        <v>659</v>
      </c>
      <c r="D1033" s="14" t="s">
        <v>20</v>
      </c>
      <c r="E1033" s="207">
        <v>52578</v>
      </c>
      <c r="F1033" s="207">
        <v>64258</v>
      </c>
      <c r="G1033" s="48">
        <v>46927</v>
      </c>
    </row>
    <row r="1034" spans="1:7" ht="16.5">
      <c r="A1034" s="43"/>
      <c r="B1034" s="43"/>
      <c r="C1034" s="24" t="s">
        <v>660</v>
      </c>
      <c r="D1034" s="14" t="s">
        <v>20</v>
      </c>
      <c r="E1034" s="254">
        <v>54424</v>
      </c>
      <c r="F1034" s="254">
        <v>66067</v>
      </c>
      <c r="G1034" s="48">
        <v>45081</v>
      </c>
    </row>
    <row r="1035" spans="1:7" ht="63" customHeight="1">
      <c r="A1035" s="43"/>
      <c r="B1035" s="43"/>
      <c r="C1035" s="24" t="s">
        <v>678</v>
      </c>
      <c r="D1035" s="14" t="s">
        <v>20</v>
      </c>
      <c r="E1035" s="259">
        <v>8383</v>
      </c>
      <c r="F1035" s="259">
        <v>5293</v>
      </c>
      <c r="G1035" s="260">
        <v>4750</v>
      </c>
    </row>
    <row r="1036" spans="1:7" ht="15.75" customHeight="1">
      <c r="A1036" s="43"/>
      <c r="B1036" s="43"/>
      <c r="C1036" s="289"/>
      <c r="D1036" s="289"/>
      <c r="E1036" s="358"/>
      <c r="F1036" s="358"/>
      <c r="G1036" s="289"/>
    </row>
    <row r="1037" spans="1:7" ht="18" customHeight="1" hidden="1">
      <c r="A1037" s="43"/>
      <c r="B1037" s="43"/>
      <c r="C1037" s="295" t="s">
        <v>662</v>
      </c>
      <c r="D1037" s="295"/>
      <c r="E1037" s="295"/>
      <c r="F1037" s="295"/>
      <c r="G1037" s="295"/>
    </row>
    <row r="1038" spans="1:7" ht="16.5" hidden="1">
      <c r="A1038" s="43"/>
      <c r="B1038" s="43"/>
      <c r="C1038" s="21" t="s">
        <v>663</v>
      </c>
      <c r="D1038" s="21" t="s">
        <v>20</v>
      </c>
      <c r="E1038" s="48">
        <v>4090</v>
      </c>
      <c r="F1038" s="208"/>
      <c r="G1038" s="214"/>
    </row>
    <row r="1039" spans="1:7" ht="33.75" hidden="1">
      <c r="A1039" s="43"/>
      <c r="B1039" s="43"/>
      <c r="C1039" s="21" t="s">
        <v>664</v>
      </c>
      <c r="D1039" s="21" t="s">
        <v>20</v>
      </c>
      <c r="E1039" s="48">
        <v>217413</v>
      </c>
      <c r="F1039" s="208"/>
      <c r="G1039" s="214"/>
    </row>
    <row r="1040" spans="1:7" ht="15.75" customHeight="1" hidden="1">
      <c r="A1040" s="43"/>
      <c r="B1040" s="43"/>
      <c r="C1040" s="289"/>
      <c r="D1040" s="289"/>
      <c r="E1040" s="289"/>
      <c r="F1040" s="289"/>
      <c r="G1040" s="289"/>
    </row>
    <row r="1041" spans="1:7" ht="29.25" customHeight="1" hidden="1">
      <c r="A1041" s="43"/>
      <c r="B1041" s="43"/>
      <c r="C1041" s="315" t="s">
        <v>665</v>
      </c>
      <c r="D1041" s="315"/>
      <c r="E1041" s="315"/>
      <c r="F1041" s="315"/>
      <c r="G1041" s="315"/>
    </row>
    <row r="1042" spans="1:7" ht="15.75" customHeight="1" hidden="1">
      <c r="A1042" s="43"/>
      <c r="B1042" s="43"/>
      <c r="C1042" s="43" t="s">
        <v>663</v>
      </c>
      <c r="D1042" s="43" t="s">
        <v>20</v>
      </c>
      <c r="E1042" s="259">
        <v>593</v>
      </c>
      <c r="F1042" s="259">
        <v>528</v>
      </c>
      <c r="G1042" s="257">
        <v>399</v>
      </c>
    </row>
    <row r="1043" spans="1:7" ht="33.75" customHeight="1" hidden="1">
      <c r="A1043" s="43"/>
      <c r="B1043" s="43"/>
      <c r="C1043" s="43" t="s">
        <v>664</v>
      </c>
      <c r="D1043" s="43" t="s">
        <v>20</v>
      </c>
      <c r="E1043" s="259">
        <v>8383</v>
      </c>
      <c r="F1043" s="259">
        <v>5293</v>
      </c>
      <c r="G1043" s="260">
        <v>4750</v>
      </c>
    </row>
    <row r="1044" spans="1:7" ht="18.75" customHeight="1" hidden="1">
      <c r="A1044" s="43"/>
      <c r="B1044" s="43"/>
      <c r="C1044" s="289"/>
      <c r="D1044" s="289"/>
      <c r="E1044" s="289"/>
      <c r="F1044" s="289"/>
      <c r="G1044" s="289"/>
    </row>
    <row r="1045" spans="1:7" ht="33.75" customHeight="1" hidden="1">
      <c r="A1045" s="43"/>
      <c r="B1045" s="43"/>
      <c r="C1045" s="315" t="s">
        <v>666</v>
      </c>
      <c r="D1045" s="315"/>
      <c r="E1045" s="315"/>
      <c r="F1045" s="315"/>
      <c r="G1045" s="315"/>
    </row>
    <row r="1046" spans="1:7" ht="15.75" customHeight="1" hidden="1">
      <c r="A1046" s="43"/>
      <c r="B1046" s="43"/>
      <c r="C1046" s="43" t="s">
        <v>663</v>
      </c>
      <c r="D1046" s="43" t="s">
        <v>20</v>
      </c>
      <c r="E1046" s="207">
        <v>10464</v>
      </c>
      <c r="F1046" s="23">
        <v>10473</v>
      </c>
      <c r="G1046" s="23">
        <f>+G1016</f>
        <v>9581</v>
      </c>
    </row>
    <row r="1047" spans="1:7" ht="36" customHeight="1" hidden="1">
      <c r="A1047" s="43"/>
      <c r="B1047" s="43"/>
      <c r="C1047" s="43" t="s">
        <v>664</v>
      </c>
      <c r="D1047" s="43" t="s">
        <v>20</v>
      </c>
      <c r="E1047" s="207">
        <v>349689</v>
      </c>
      <c r="F1047" s="23">
        <v>409347</v>
      </c>
      <c r="G1047" s="23">
        <f>+G1026</f>
        <v>354532</v>
      </c>
    </row>
    <row r="1048" spans="1:7" ht="29.25" customHeight="1" hidden="1">
      <c r="A1048" s="43"/>
      <c r="B1048" s="43"/>
      <c r="C1048" s="294" t="s">
        <v>667</v>
      </c>
      <c r="D1048" s="294"/>
      <c r="E1048" s="294"/>
      <c r="F1048" s="294"/>
      <c r="G1048" s="294"/>
    </row>
    <row r="1049" spans="1:7" ht="15.75" customHeight="1" hidden="1">
      <c r="A1049" s="43"/>
      <c r="B1049" s="43"/>
      <c r="C1049" s="289"/>
      <c r="D1049" s="289"/>
      <c r="E1049" s="289"/>
      <c r="F1049" s="289"/>
      <c r="G1049" s="289"/>
    </row>
    <row r="1050" spans="1:7" ht="15.75" customHeight="1">
      <c r="A1050" s="43"/>
      <c r="B1050" s="43"/>
      <c r="C1050" s="295" t="s">
        <v>668</v>
      </c>
      <c r="D1050" s="295"/>
      <c r="E1050" s="295"/>
      <c r="F1050" s="295"/>
      <c r="G1050" s="295"/>
    </row>
    <row r="1051" spans="1:7" ht="64.5" customHeight="1" hidden="1">
      <c r="A1051" s="43"/>
      <c r="B1051" s="43"/>
      <c r="C1051" s="21" t="s">
        <v>663</v>
      </c>
      <c r="D1051" s="21" t="s">
        <v>20</v>
      </c>
      <c r="E1051" s="98">
        <v>1386</v>
      </c>
      <c r="F1051" s="209"/>
      <c r="G1051" s="221"/>
    </row>
    <row r="1052" spans="1:7" ht="16.5">
      <c r="A1052" s="43"/>
      <c r="B1052" s="43"/>
      <c r="C1052" s="21" t="s">
        <v>669</v>
      </c>
      <c r="D1052" s="21" t="s">
        <v>20</v>
      </c>
      <c r="E1052" s="98">
        <v>149393</v>
      </c>
      <c r="F1052" s="210">
        <v>208267</v>
      </c>
      <c r="G1052" s="98">
        <v>158977</v>
      </c>
    </row>
    <row r="1053" spans="1:7" ht="64.5" customHeight="1" hidden="1">
      <c r="A1053" s="43"/>
      <c r="B1053" s="43"/>
      <c r="C1053" s="316" t="s">
        <v>670</v>
      </c>
      <c r="D1053" s="316"/>
      <c r="E1053" s="316"/>
      <c r="F1053" s="316"/>
      <c r="G1053" s="316"/>
    </row>
    <row r="1054" spans="1:7" ht="15.75" customHeight="1">
      <c r="A1054" s="11">
        <v>419</v>
      </c>
      <c r="B1054" s="40" t="s">
        <v>671</v>
      </c>
      <c r="C1054" s="289"/>
      <c r="D1054" s="289"/>
      <c r="E1054" s="289"/>
      <c r="F1054" s="289"/>
      <c r="G1054" s="289"/>
    </row>
    <row r="1055" spans="1:7" ht="15.75" customHeight="1">
      <c r="A1055" s="362" t="s">
        <v>672</v>
      </c>
      <c r="B1055" s="363" t="s">
        <v>673</v>
      </c>
      <c r="C1055" s="327" t="s">
        <v>674</v>
      </c>
      <c r="D1055" s="327"/>
      <c r="E1055" s="327"/>
      <c r="F1055" s="327"/>
      <c r="G1055" s="327"/>
    </row>
    <row r="1056" spans="1:7" ht="24.75" customHeight="1">
      <c r="A1056" s="362"/>
      <c r="B1056" s="363"/>
      <c r="C1056" s="327"/>
      <c r="D1056" s="327"/>
      <c r="E1056" s="327"/>
      <c r="F1056" s="327"/>
      <c r="G1056" s="327"/>
    </row>
    <row r="1057" spans="1:7" ht="12.75" customHeight="1">
      <c r="A1057" s="317" t="s">
        <v>675</v>
      </c>
      <c r="B1057" s="317"/>
      <c r="C1057" s="317"/>
      <c r="D1057" s="317"/>
      <c r="E1057" s="317"/>
      <c r="F1057" s="317"/>
      <c r="G1057" s="317"/>
    </row>
  </sheetData>
  <sheetProtection selectLockedCells="1" selectUnlockedCells="1"/>
  <mergeCells count="326">
    <mergeCell ref="C367:G367"/>
    <mergeCell ref="C368:G368"/>
    <mergeCell ref="C370:G370"/>
    <mergeCell ref="C371:G371"/>
    <mergeCell ref="C372:G372"/>
    <mergeCell ref="C380:G380"/>
    <mergeCell ref="C1037:G1037"/>
    <mergeCell ref="C1036:G1036"/>
    <mergeCell ref="E568:F569"/>
    <mergeCell ref="E549:F550"/>
    <mergeCell ref="C356:G356"/>
    <mergeCell ref="A1055:A1056"/>
    <mergeCell ref="B1055:B1056"/>
    <mergeCell ref="C1055:G1056"/>
    <mergeCell ref="C1044:G1044"/>
    <mergeCell ref="C1045:G1045"/>
    <mergeCell ref="C1048:G1048"/>
    <mergeCell ref="A1057:G1057"/>
    <mergeCell ref="C1049:G1049"/>
    <mergeCell ref="C1050:G1050"/>
    <mergeCell ref="C1053:G1053"/>
    <mergeCell ref="C1054:G1054"/>
    <mergeCell ref="C1040:G1040"/>
    <mergeCell ref="C1041:G1041"/>
    <mergeCell ref="C1008:G1008"/>
    <mergeCell ref="C1009:G1009"/>
    <mergeCell ref="C1010:G1010"/>
    <mergeCell ref="C1011:G1011"/>
    <mergeCell ref="C1012:G1014"/>
    <mergeCell ref="C1015:G1015"/>
    <mergeCell ref="C1002:G1002"/>
    <mergeCell ref="C1003:G1003"/>
    <mergeCell ref="C1004:G1004"/>
    <mergeCell ref="C1005:G1005"/>
    <mergeCell ref="C1006:G1006"/>
    <mergeCell ref="C1007:G1007"/>
    <mergeCell ref="C996:G996"/>
    <mergeCell ref="C997:G997"/>
    <mergeCell ref="C998:G998"/>
    <mergeCell ref="C999:G999"/>
    <mergeCell ref="C1000:G1000"/>
    <mergeCell ref="C1001:G1001"/>
    <mergeCell ref="C986:G986"/>
    <mergeCell ref="C987:G987"/>
    <mergeCell ref="C988:G988"/>
    <mergeCell ref="C993:G993"/>
    <mergeCell ref="C994:G994"/>
    <mergeCell ref="C995:G995"/>
    <mergeCell ref="C947:G947"/>
    <mergeCell ref="C948:G948"/>
    <mergeCell ref="E971:E976"/>
    <mergeCell ref="C984:G984"/>
    <mergeCell ref="C985:G985"/>
    <mergeCell ref="C922:G922"/>
    <mergeCell ref="E932:E934"/>
    <mergeCell ref="C938:G938"/>
    <mergeCell ref="C939:G939"/>
    <mergeCell ref="C940:G940"/>
    <mergeCell ref="C899:G899"/>
    <mergeCell ref="C900:G900"/>
    <mergeCell ref="C904:G904"/>
    <mergeCell ref="C905:G905"/>
    <mergeCell ref="E915:E917"/>
    <mergeCell ref="C921:G921"/>
    <mergeCell ref="E901:E902"/>
    <mergeCell ref="F901:F902"/>
    <mergeCell ref="C882:G882"/>
    <mergeCell ref="C883:G883"/>
    <mergeCell ref="C886:G886"/>
    <mergeCell ref="C887:G887"/>
    <mergeCell ref="C892:G892"/>
    <mergeCell ref="C893:G893"/>
    <mergeCell ref="C843:G843"/>
    <mergeCell ref="C845:G845"/>
    <mergeCell ref="C846:G846"/>
    <mergeCell ref="C865:G865"/>
    <mergeCell ref="C866:G866"/>
    <mergeCell ref="C811:G811"/>
    <mergeCell ref="C812:G812"/>
    <mergeCell ref="C813:G813"/>
    <mergeCell ref="C823:G823"/>
    <mergeCell ref="C824:G824"/>
    <mergeCell ref="E834:E836"/>
    <mergeCell ref="C785:G785"/>
    <mergeCell ref="C786:G786"/>
    <mergeCell ref="C802:G802"/>
    <mergeCell ref="C803:G803"/>
    <mergeCell ref="C809:G809"/>
    <mergeCell ref="C810:G810"/>
    <mergeCell ref="E744:E745"/>
    <mergeCell ref="E755:E760"/>
    <mergeCell ref="C764:G764"/>
    <mergeCell ref="C765:G765"/>
    <mergeCell ref="E771:E773"/>
    <mergeCell ref="F752:G754"/>
    <mergeCell ref="C716:G716"/>
    <mergeCell ref="C717:G718"/>
    <mergeCell ref="C719:G719"/>
    <mergeCell ref="E729:E731"/>
    <mergeCell ref="C739:G739"/>
    <mergeCell ref="C740:G740"/>
    <mergeCell ref="C685:G685"/>
    <mergeCell ref="C693:G693"/>
    <mergeCell ref="C694:G694"/>
    <mergeCell ref="C704:G704"/>
    <mergeCell ref="C705:G705"/>
    <mergeCell ref="C715:G715"/>
    <mergeCell ref="C669:G669"/>
    <mergeCell ref="C677:G677"/>
    <mergeCell ref="C678:G678"/>
    <mergeCell ref="C682:G682"/>
    <mergeCell ref="C683:G683"/>
    <mergeCell ref="C684:G684"/>
    <mergeCell ref="C660:G660"/>
    <mergeCell ref="C661:G661"/>
    <mergeCell ref="C662:G662"/>
    <mergeCell ref="C664:G664"/>
    <mergeCell ref="C665:G665"/>
    <mergeCell ref="C668:G668"/>
    <mergeCell ref="C636:G636"/>
    <mergeCell ref="C637:G637"/>
    <mergeCell ref="C656:G656"/>
    <mergeCell ref="C657:G657"/>
    <mergeCell ref="C658:G658"/>
    <mergeCell ref="C659:G659"/>
    <mergeCell ref="C615:G615"/>
    <mergeCell ref="C616:G616"/>
    <mergeCell ref="E585:E588"/>
    <mergeCell ref="E605:F605"/>
    <mergeCell ref="E609:F609"/>
    <mergeCell ref="E613:F613"/>
    <mergeCell ref="E597:F597"/>
    <mergeCell ref="E601:F601"/>
    <mergeCell ref="C593:G593"/>
    <mergeCell ref="C594:G594"/>
    <mergeCell ref="E575:F575"/>
    <mergeCell ref="E579:F579"/>
    <mergeCell ref="E583:F583"/>
    <mergeCell ref="E591:F591"/>
    <mergeCell ref="C571:G571"/>
    <mergeCell ref="D572:G572"/>
    <mergeCell ref="D576:G576"/>
    <mergeCell ref="C532:G532"/>
    <mergeCell ref="D580:G580"/>
    <mergeCell ref="D533:G533"/>
    <mergeCell ref="E535:F536"/>
    <mergeCell ref="C522:G522"/>
    <mergeCell ref="C527:G527"/>
    <mergeCell ref="C528:G528"/>
    <mergeCell ref="C529:G529"/>
    <mergeCell ref="C530:G530"/>
    <mergeCell ref="C531:G531"/>
    <mergeCell ref="C513:G513"/>
    <mergeCell ref="C514:G514"/>
    <mergeCell ref="C518:G518"/>
    <mergeCell ref="C519:G519"/>
    <mergeCell ref="C520:G520"/>
    <mergeCell ref="C521:G521"/>
    <mergeCell ref="C489:G489"/>
    <mergeCell ref="C493:G493"/>
    <mergeCell ref="C494:G494"/>
    <mergeCell ref="E505:E506"/>
    <mergeCell ref="C512:G512"/>
    <mergeCell ref="C464:G464"/>
    <mergeCell ref="C465:G465"/>
    <mergeCell ref="C481:G481"/>
    <mergeCell ref="C482:G482"/>
    <mergeCell ref="C488:G488"/>
    <mergeCell ref="C437:G437"/>
    <mergeCell ref="C438:G438"/>
    <mergeCell ref="C439:G439"/>
    <mergeCell ref="C399:G399"/>
    <mergeCell ref="C416:G416"/>
    <mergeCell ref="C417:G417"/>
    <mergeCell ref="C432:G432"/>
    <mergeCell ref="C433:G433"/>
    <mergeCell ref="B436:G436"/>
    <mergeCell ref="C391:G391"/>
    <mergeCell ref="C394:G394"/>
    <mergeCell ref="C173:G173"/>
    <mergeCell ref="C396:G396"/>
    <mergeCell ref="C397:G397"/>
    <mergeCell ref="C398:G398"/>
    <mergeCell ref="C389:G389"/>
    <mergeCell ref="C350:G350"/>
    <mergeCell ref="C351:G351"/>
    <mergeCell ref="C352:G352"/>
    <mergeCell ref="C358:G358"/>
    <mergeCell ref="C366:G366"/>
    <mergeCell ref="C339:G339"/>
    <mergeCell ref="C340:G340"/>
    <mergeCell ref="C344:G344"/>
    <mergeCell ref="C347:G347"/>
    <mergeCell ref="C349:G349"/>
    <mergeCell ref="C345:G345"/>
    <mergeCell ref="C346:G346"/>
    <mergeCell ref="C313:G315"/>
    <mergeCell ref="C316:G316"/>
    <mergeCell ref="C325:G325"/>
    <mergeCell ref="C326:G326"/>
    <mergeCell ref="C332:G332"/>
    <mergeCell ref="C333:G333"/>
    <mergeCell ref="E307:G307"/>
    <mergeCell ref="E308:G308"/>
    <mergeCell ref="E309:G309"/>
    <mergeCell ref="D310:G310"/>
    <mergeCell ref="D311:G311"/>
    <mergeCell ref="C312:G312"/>
    <mergeCell ref="E301:G301"/>
    <mergeCell ref="E302:G302"/>
    <mergeCell ref="D303:G303"/>
    <mergeCell ref="D304:G304"/>
    <mergeCell ref="C305:G305"/>
    <mergeCell ref="E306:G306"/>
    <mergeCell ref="C296:G296"/>
    <mergeCell ref="C235:G235"/>
    <mergeCell ref="C297:G297"/>
    <mergeCell ref="C298:G298"/>
    <mergeCell ref="E299:G299"/>
    <mergeCell ref="E300:G300"/>
    <mergeCell ref="C245:G245"/>
    <mergeCell ref="C287:G287"/>
    <mergeCell ref="C288:G288"/>
    <mergeCell ref="C290:G290"/>
    <mergeCell ref="C291:G291"/>
    <mergeCell ref="C236:G236"/>
    <mergeCell ref="C201:G201"/>
    <mergeCell ref="C248:G248"/>
    <mergeCell ref="C249:G249"/>
    <mergeCell ref="C200:G200"/>
    <mergeCell ref="C244:G244"/>
    <mergeCell ref="C285:G285"/>
    <mergeCell ref="C286:G286"/>
    <mergeCell ref="C167:G167"/>
    <mergeCell ref="C168:G168"/>
    <mergeCell ref="C174:G174"/>
    <mergeCell ref="C175:G175"/>
    <mergeCell ref="E185:G185"/>
    <mergeCell ref="C171:G171"/>
    <mergeCell ref="C172:G172"/>
    <mergeCell ref="C169:G169"/>
    <mergeCell ref="C157:G157"/>
    <mergeCell ref="C158:G158"/>
    <mergeCell ref="C162:G162"/>
    <mergeCell ref="C163:G163"/>
    <mergeCell ref="C164:G164"/>
    <mergeCell ref="C165:G165"/>
    <mergeCell ref="C138:G138"/>
    <mergeCell ref="C141:G141"/>
    <mergeCell ref="C146:G146"/>
    <mergeCell ref="C149:G149"/>
    <mergeCell ref="C150:G150"/>
    <mergeCell ref="C151:G151"/>
    <mergeCell ref="C131:C132"/>
    <mergeCell ref="C133:G133"/>
    <mergeCell ref="C134:G134"/>
    <mergeCell ref="C135:G135"/>
    <mergeCell ref="C136:G136"/>
    <mergeCell ref="C137:G137"/>
    <mergeCell ref="C121:G121"/>
    <mergeCell ref="C122:G122"/>
    <mergeCell ref="C123:G123"/>
    <mergeCell ref="C128:G128"/>
    <mergeCell ref="C129:G129"/>
    <mergeCell ref="C130:G130"/>
    <mergeCell ref="C87:G87"/>
    <mergeCell ref="C88:G88"/>
    <mergeCell ref="C89:G89"/>
    <mergeCell ref="C118:G118"/>
    <mergeCell ref="C119:G119"/>
    <mergeCell ref="C120:G120"/>
    <mergeCell ref="C76:G76"/>
    <mergeCell ref="C77:G77"/>
    <mergeCell ref="C83:G83"/>
    <mergeCell ref="C84:G84"/>
    <mergeCell ref="C85:G85"/>
    <mergeCell ref="B86:G86"/>
    <mergeCell ref="C62:G62"/>
    <mergeCell ref="C63:G63"/>
    <mergeCell ref="C67:D67"/>
    <mergeCell ref="C69:D69"/>
    <mergeCell ref="C70:G70"/>
    <mergeCell ref="C71:G71"/>
    <mergeCell ref="A53:G53"/>
    <mergeCell ref="A54:B54"/>
    <mergeCell ref="B55:G55"/>
    <mergeCell ref="C56:G56"/>
    <mergeCell ref="C57:G57"/>
    <mergeCell ref="C58:G58"/>
    <mergeCell ref="C43:G43"/>
    <mergeCell ref="C48:G48"/>
    <mergeCell ref="C49:G49"/>
    <mergeCell ref="C50:G50"/>
    <mergeCell ref="B51:G51"/>
    <mergeCell ref="C52:G52"/>
    <mergeCell ref="D29:G29"/>
    <mergeCell ref="C33:G33"/>
    <mergeCell ref="C34:G34"/>
    <mergeCell ref="C40:G40"/>
    <mergeCell ref="C41:G41"/>
    <mergeCell ref="C42:G42"/>
    <mergeCell ref="C382:G382"/>
    <mergeCell ref="C392:G393"/>
    <mergeCell ref="C8:G8"/>
    <mergeCell ref="C9:G9"/>
    <mergeCell ref="A1:B1"/>
    <mergeCell ref="B2:G2"/>
    <mergeCell ref="C3:G3"/>
    <mergeCell ref="C4:G4"/>
    <mergeCell ref="C7:G7"/>
    <mergeCell ref="E557:F558"/>
    <mergeCell ref="E560:F561"/>
    <mergeCell ref="E538:F539"/>
    <mergeCell ref="E541:F542"/>
    <mergeCell ref="E544:F545"/>
    <mergeCell ref="E547:F548"/>
    <mergeCell ref="C552:G552"/>
    <mergeCell ref="E563:F564"/>
    <mergeCell ref="E566:F567"/>
    <mergeCell ref="C381:G381"/>
    <mergeCell ref="C357:G357"/>
    <mergeCell ref="E623:F624"/>
    <mergeCell ref="C383:G383"/>
    <mergeCell ref="C384:G384"/>
    <mergeCell ref="C390:G390"/>
    <mergeCell ref="E554:F555"/>
  </mergeCells>
  <printOptions/>
  <pageMargins left="0.19652777777777777" right="0.19652777777777777" top="0.19652777777777777" bottom="0.19652777777777777" header="0.5118055555555555" footer="0.5118055555555555"/>
  <pageSetup fitToHeight="0" fitToWidth="1" horizontalDpi="300" verticalDpi="300" orientation="portrait" paperSize="8"/>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E41" sqref="E41"/>
    </sheetView>
  </sheetViews>
  <sheetFormatPr defaultColWidth="11.421875" defaultRowHeight="12.75"/>
  <sheetData/>
  <sheetProtection/>
  <printOptions/>
  <pageMargins left="0.7" right="0.7" top="0.75" bottom="0.75" header="0.3" footer="0.3"/>
  <pageSetup orientation="portrait" paperSize="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Microsoft Office User</cp:lastModifiedBy>
  <dcterms:modified xsi:type="dcterms:W3CDTF">2021-07-27T15:58:50Z</dcterms:modified>
  <cp:category/>
  <cp:version/>
  <cp:contentType/>
  <cp:contentStatus/>
</cp:coreProperties>
</file>